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NAFAS\Treasurer\"/>
    </mc:Choice>
  </mc:AlternateContent>
  <xr:revisionPtr revIDLastSave="0" documentId="8_{30C5F265-00D7-49AE-A8A1-88CF3EE4BC32}" xr6:coauthVersionLast="47" xr6:coauthVersionMax="47" xr10:uidLastSave="{00000000-0000-0000-0000-000000000000}"/>
  <bookViews>
    <workbookView xWindow="-120" yWindow="-120" windowWidth="29040" windowHeight="15840" xr2:uid="{748FE21C-A986-4362-9C91-5AE7A4DCADBC}"/>
  </bookViews>
  <sheets>
    <sheet name="Cover sheet" sheetId="1" r:id="rId1"/>
    <sheet name="Report" sheetId="2" r:id="rId2"/>
    <sheet name="Accounts" sheetId="3" r:id="rId3"/>
    <sheet name="Notes" sheetId="4" r:id="rId4"/>
  </sheets>
  <externalReferences>
    <externalReference r:id="rId5"/>
  </externalReferences>
  <definedNames>
    <definedName name="_xlnm.Print_Area" localSheetId="1">Report!$A$1:$A$28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" i="4" l="1"/>
  <c r="E154" i="4" s="1"/>
  <c r="E156" i="4" s="1"/>
  <c r="E155" i="4"/>
  <c r="I147" i="4"/>
  <c r="E145" i="4" s="1"/>
  <c r="E147" i="4" s="1"/>
  <c r="E146" i="4"/>
  <c r="I139" i="4"/>
  <c r="E137" i="4" s="1"/>
  <c r="E138" i="4"/>
  <c r="I130" i="4"/>
  <c r="I131" i="4" s="1"/>
  <c r="E130" i="4"/>
  <c r="E131" i="4" s="1"/>
  <c r="I98" i="4"/>
  <c r="E98" i="4"/>
  <c r="I86" i="4"/>
  <c r="I87" i="4" s="1"/>
  <c r="E86" i="4"/>
  <c r="E87" i="4" s="1"/>
  <c r="I69" i="4"/>
  <c r="D69" i="4"/>
  <c r="D68" i="4"/>
  <c r="I66" i="4"/>
  <c r="I67" i="4" s="1"/>
  <c r="D65" i="4"/>
  <c r="E66" i="4" s="1"/>
  <c r="E63" i="4"/>
  <c r="I45" i="4"/>
  <c r="E43" i="4"/>
  <c r="E42" i="4"/>
  <c r="E41" i="4"/>
  <c r="E40" i="4"/>
  <c r="E39" i="4"/>
  <c r="E38" i="4"/>
  <c r="E37" i="4"/>
  <c r="I30" i="4"/>
  <c r="E30" i="4"/>
  <c r="I18" i="4"/>
  <c r="E17" i="4"/>
  <c r="E16" i="4"/>
  <c r="I13" i="4"/>
  <c r="I20" i="4" s="1"/>
  <c r="E10" i="4"/>
  <c r="E13" i="4" s="1"/>
  <c r="G131" i="3"/>
  <c r="E126" i="3"/>
  <c r="G119" i="3"/>
  <c r="E118" i="3"/>
  <c r="E119" i="3" s="1"/>
  <c r="G108" i="3"/>
  <c r="E106" i="3"/>
  <c r="E108" i="3" s="1"/>
  <c r="G101" i="3"/>
  <c r="E100" i="3"/>
  <c r="E99" i="3"/>
  <c r="E98" i="3"/>
  <c r="E97" i="3"/>
  <c r="E96" i="3"/>
  <c r="E95" i="3"/>
  <c r="G89" i="3"/>
  <c r="E88" i="3"/>
  <c r="E87" i="3"/>
  <c r="E86" i="3"/>
  <c r="E85" i="3"/>
  <c r="G83" i="3"/>
  <c r="E82" i="3"/>
  <c r="E81" i="3"/>
  <c r="E80" i="3"/>
  <c r="E79" i="3"/>
  <c r="E78" i="3"/>
  <c r="E77" i="3"/>
  <c r="E76" i="3"/>
  <c r="E73" i="3"/>
  <c r="G57" i="3"/>
  <c r="E56" i="3"/>
  <c r="E55" i="3"/>
  <c r="E54" i="3"/>
  <c r="G51" i="3"/>
  <c r="E51" i="3"/>
  <c r="G47" i="3"/>
  <c r="E44" i="3"/>
  <c r="E47" i="3" s="1"/>
  <c r="G37" i="3"/>
  <c r="E36" i="3"/>
  <c r="E35" i="3"/>
  <c r="E33" i="3"/>
  <c r="E32" i="3"/>
  <c r="E31" i="3"/>
  <c r="G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G11" i="3"/>
  <c r="E10" i="3"/>
  <c r="E9" i="3"/>
  <c r="E8" i="3"/>
  <c r="E7" i="3"/>
  <c r="E67" i="4" l="1"/>
  <c r="E139" i="4"/>
  <c r="E45" i="4"/>
  <c r="E18" i="4"/>
  <c r="E20" i="4" s="1"/>
  <c r="I71" i="4"/>
  <c r="I74" i="4" s="1"/>
  <c r="E69" i="4"/>
  <c r="E11" i="3"/>
  <c r="E37" i="3"/>
  <c r="E83" i="3"/>
  <c r="G91" i="3"/>
  <c r="G103" i="3" s="1"/>
  <c r="G121" i="3" s="1"/>
  <c r="E89" i="3"/>
  <c r="G39" i="3"/>
  <c r="G60" i="3" s="1"/>
  <c r="E101" i="3"/>
  <c r="E28" i="3"/>
  <c r="E57" i="3"/>
  <c r="E129" i="3" s="1"/>
  <c r="E71" i="4" l="1"/>
  <c r="E74" i="4" s="1"/>
  <c r="E39" i="3"/>
  <c r="E91" i="3"/>
  <c r="E103" i="3" s="1"/>
  <c r="E121" i="3" s="1"/>
  <c r="E60" i="3"/>
  <c r="E125" i="3"/>
  <c r="E131" i="3" s="1"/>
</calcChain>
</file>

<file path=xl/sharedStrings.xml><?xml version="1.0" encoding="utf-8"?>
<sst xmlns="http://schemas.openxmlformats.org/spreadsheetml/2006/main" count="255" uniqueCount="178">
  <si>
    <t>THE NORTH EAST AREA OF NAFAS</t>
  </si>
  <si>
    <t>FINANCIAL STATEMENTS</t>
  </si>
  <si>
    <t>FOR THE YEAR ENDED 30 SEPTEMBER 2022</t>
  </si>
  <si>
    <t xml:space="preserve"> INDEPENDENT EXAMINATION ON THE ACCOUNTS FOR THE YEAR ENDED 30 SEPTEMBER 2022</t>
  </si>
  <si>
    <t>I report to the members on my examination of the accounts for The North East Area of NAFAS for the year ended 30 September 2022.</t>
  </si>
  <si>
    <t>Respective responsibilities of trustees and examiner</t>
  </si>
  <si>
    <t>You are responsible for the preparation of the accounts.</t>
  </si>
  <si>
    <t>I report in respect of my examination of the The North East Area of NAFAS's accounts.</t>
  </si>
  <si>
    <t>Independent examiner’s statement</t>
  </si>
  <si>
    <t>I have completed my examination. I confirm that no material matters have come to my attention in connection with the examination giving me cause to believe that in any material respect:</t>
  </si>
  <si>
    <t>1. accounting records were not kept in respect of The North East Area of NAFAS; or</t>
  </si>
  <si>
    <t>2. the accounts do not accord with those records; or</t>
  </si>
  <si>
    <t>3. the accounts do not comply with the accounting requirements concerning the form and content of accounts other than any requirement that the accounts give a ‘true and fair view' which is not a matter considered as part of an independent examination.</t>
  </si>
  <si>
    <t>I have no concerns and have come across no other matters in connection with the examination to which attention should be drawn in this report in order to enable a proper understanding of the accounts to be reached.</t>
  </si>
  <si>
    <t xml:space="preserve">Gareth Andrew Botterill FCCA </t>
  </si>
  <si>
    <t>Chartered Certified Accountant</t>
  </si>
  <si>
    <t>First Floor Offices</t>
  </si>
  <si>
    <t>40 Norwood</t>
  </si>
  <si>
    <t>Beverley</t>
  </si>
  <si>
    <t>East Yorkshire</t>
  </si>
  <si>
    <t>HU17 9EY</t>
  </si>
  <si>
    <t>Page 1</t>
  </si>
  <si>
    <t>REVENUE ACCOUNT FOR THE YEAR ENDED 30 SEPTEMBER 2022</t>
  </si>
  <si>
    <t>GENERAL FUND</t>
  </si>
  <si>
    <t>Notes</t>
  </si>
  <si>
    <t>INCOME</t>
  </si>
  <si>
    <t>£</t>
  </si>
  <si>
    <t>Affiliation fees</t>
  </si>
  <si>
    <t>Flower Arranger</t>
  </si>
  <si>
    <t>Interest</t>
  </si>
  <si>
    <t>Sundry Sales</t>
  </si>
  <si>
    <t>Income for the year</t>
  </si>
  <si>
    <t>EXPENDITURE</t>
  </si>
  <si>
    <t>Room Hire</t>
  </si>
  <si>
    <t>Zoom licence fees</t>
  </si>
  <si>
    <t>Show Flowers</t>
  </si>
  <si>
    <t>On line floral demonstrations, talks and workshops</t>
  </si>
  <si>
    <t>Printing &amp; Stationery</t>
  </si>
  <si>
    <t>Postage</t>
  </si>
  <si>
    <t>Accountancy Fee</t>
  </si>
  <si>
    <t>Gifts &amp; Donations</t>
  </si>
  <si>
    <t>Insurance</t>
  </si>
  <si>
    <t>Web Site</t>
  </si>
  <si>
    <t>Media</t>
  </si>
  <si>
    <t xml:space="preserve">Chairman's Allowance </t>
  </si>
  <si>
    <t>Officers &amp; Representatives Travelling Expenses</t>
  </si>
  <si>
    <t>Hospitality</t>
  </si>
  <si>
    <t>Total expenditure</t>
  </si>
  <si>
    <t>ACTIVITIES &amp; EVENTS</t>
  </si>
  <si>
    <t>Trading</t>
  </si>
  <si>
    <t>Area weekend</t>
  </si>
  <si>
    <t>Area lunch</t>
  </si>
  <si>
    <t>JDS&amp;T online training</t>
  </si>
  <si>
    <t>Club officers day</t>
  </si>
  <si>
    <t>Demonstrators &amp; Speakers refresher day</t>
  </si>
  <si>
    <t>Net  (expenditure) / income for the year</t>
  </si>
  <si>
    <t xml:space="preserve"> </t>
  </si>
  <si>
    <t>Net (deficit)  for the year on General Funds</t>
  </si>
  <si>
    <t>SPECIAL FUND</t>
  </si>
  <si>
    <t>Transfer from Flower Festival Fund</t>
  </si>
  <si>
    <t>Contribution to NAFAS affiliation fees</t>
  </si>
  <si>
    <t xml:space="preserve">Donation </t>
  </si>
  <si>
    <t>Bursary</t>
  </si>
  <si>
    <t>Raffle Proceeds</t>
  </si>
  <si>
    <t>Net surplus / (deficit) for the year on Special Funds</t>
  </si>
  <si>
    <t>AREA FLOWER FESTIVAL FUND</t>
  </si>
  <si>
    <t>Transfer to Special Fund</t>
  </si>
  <si>
    <t>Net (deficit) for the year on Area Flower Festival Fund</t>
  </si>
  <si>
    <t>EDUCATION FUND</t>
  </si>
  <si>
    <t>Income</t>
  </si>
  <si>
    <t>Expenditure</t>
  </si>
  <si>
    <t>Income carried forward</t>
  </si>
  <si>
    <t>Net  Surplus on Education Fund</t>
  </si>
  <si>
    <t>TOTAL ( DEFICIT)  FOR THE YEAR ON ALL FUNDS</t>
  </si>
  <si>
    <t>Page 2</t>
  </si>
  <si>
    <t>BALANCE SHEET AT 30 SEPTEMBER 2022</t>
  </si>
  <si>
    <t>30 September</t>
  </si>
  <si>
    <t>ASSETS</t>
  </si>
  <si>
    <t>Tangible Fixed Assets</t>
  </si>
  <si>
    <t>Trading Stock</t>
  </si>
  <si>
    <t>Prepayments</t>
  </si>
  <si>
    <t>Stock of flower arranger</t>
  </si>
  <si>
    <t>AGM expenses</t>
  </si>
  <si>
    <t>Harrogate autumn show</t>
  </si>
  <si>
    <t>Area Trip deposit</t>
  </si>
  <si>
    <t>Chairman's allowance</t>
  </si>
  <si>
    <t>Room hire</t>
  </si>
  <si>
    <t>Area Lunch Deposit</t>
  </si>
  <si>
    <t>Cash and Bank</t>
  </si>
  <si>
    <t>Community Account</t>
  </si>
  <si>
    <t>Building Society Account</t>
  </si>
  <si>
    <t>Building Society Bond</t>
  </si>
  <si>
    <t>Cash</t>
  </si>
  <si>
    <t>TOTAL ASSETS</t>
  </si>
  <si>
    <t>LIABILITIES</t>
  </si>
  <si>
    <t>Accruals &amp; Deferred Income</t>
  </si>
  <si>
    <t>Travel expenses</t>
  </si>
  <si>
    <t>AGM ticket sales</t>
  </si>
  <si>
    <t>National show deposits</t>
  </si>
  <si>
    <t>Area Lunch</t>
  </si>
  <si>
    <t>Audit &amp; Accountancy</t>
  </si>
  <si>
    <t>TOTAL LIABILITIES</t>
  </si>
  <si>
    <t>NET ASSETS GENERAL FUND</t>
  </si>
  <si>
    <t>Bank account</t>
  </si>
  <si>
    <t>NEW FLOWER CLUB FUND</t>
  </si>
  <si>
    <t>BARBARA PINNOCK LEGACY FUND</t>
  </si>
  <si>
    <t>EDUCATION  FUND</t>
  </si>
  <si>
    <t>Liabilities</t>
  </si>
  <si>
    <t>TOTAL NET ASSETS</t>
  </si>
  <si>
    <t>REPRESENTED BY:</t>
  </si>
  <si>
    <t>General Fund</t>
  </si>
  <si>
    <t>Special Fund</t>
  </si>
  <si>
    <t>New Flower Club Fund</t>
  </si>
  <si>
    <t>Barbara Pinnock Legacy Fund</t>
  </si>
  <si>
    <t>Education Fund</t>
  </si>
  <si>
    <t>Total Funds</t>
  </si>
  <si>
    <t>Approved by</t>
  </si>
  <si>
    <t>Janet Ratcliffe</t>
  </si>
  <si>
    <t>Sue Guilliatt</t>
  </si>
  <si>
    <t>Chairman</t>
  </si>
  <si>
    <t>Treasurer</t>
  </si>
  <si>
    <t>Page 3</t>
  </si>
  <si>
    <t>NOTES TO THE REVENUE ACCOUNT 12 MONTHS TO 30 SEPTEMBER 2022</t>
  </si>
  <si>
    <t>Members</t>
  </si>
  <si>
    <t>Fee</t>
  </si>
  <si>
    <t>Total</t>
  </si>
  <si>
    <t xml:space="preserve">Received from </t>
  </si>
  <si>
    <t>Societies</t>
  </si>
  <si>
    <t>Collected on behalf of NAFAS</t>
  </si>
  <si>
    <t>Income to the Area for the year</t>
  </si>
  <si>
    <t>Harrogate Spring Show</t>
  </si>
  <si>
    <t>Harrogate Autumn Show</t>
  </si>
  <si>
    <t>(Deficit) for the year</t>
  </si>
  <si>
    <t>1st Vice Chairman</t>
  </si>
  <si>
    <t>2nd Vice Chairman</t>
  </si>
  <si>
    <t>Secretary</t>
  </si>
  <si>
    <t>Projects</t>
  </si>
  <si>
    <t>Representatives and Deputies</t>
  </si>
  <si>
    <t>Page 4</t>
  </si>
  <si>
    <t>Proceeds</t>
  </si>
  <si>
    <t>Less</t>
  </si>
  <si>
    <t>Purchases</t>
  </si>
  <si>
    <t>Opening stock</t>
  </si>
  <si>
    <t>Closing stock</t>
  </si>
  <si>
    <t>Gross profit</t>
  </si>
  <si>
    <t>Travel costs</t>
  </si>
  <si>
    <t>Harrogate stands</t>
  </si>
  <si>
    <t xml:space="preserve"> Surplus for the year</t>
  </si>
  <si>
    <t>Tickets</t>
  </si>
  <si>
    <t>Less Expenditure</t>
  </si>
  <si>
    <t>Printing</t>
  </si>
  <si>
    <t>Flowers</t>
  </si>
  <si>
    <t>Food</t>
  </si>
  <si>
    <t>Gratuity</t>
  </si>
  <si>
    <t>Speaker</t>
  </si>
  <si>
    <t>Surplus for the year</t>
  </si>
  <si>
    <t>Demonstrators &amp; Speakers Refresher Day</t>
  </si>
  <si>
    <t>Adjudicator</t>
  </si>
  <si>
    <t>Tutor</t>
  </si>
  <si>
    <t>Commission on sales</t>
  </si>
  <si>
    <t>Page 5</t>
  </si>
  <si>
    <t>Subscriptions</t>
  </si>
  <si>
    <t>Subscriptions brought forward</t>
  </si>
  <si>
    <t xml:space="preserve">Workshop </t>
  </si>
  <si>
    <t>Raffle</t>
  </si>
  <si>
    <t>Cash written back</t>
  </si>
  <si>
    <t>Write off cash balance</t>
  </si>
  <si>
    <t>Workshop tutors</t>
  </si>
  <si>
    <t>Tea &amp; coffee</t>
  </si>
  <si>
    <t>Travel</t>
  </si>
  <si>
    <t>Opening balance</t>
  </si>
  <si>
    <t>(Deficit)  for the year</t>
  </si>
  <si>
    <t>Closing balance</t>
  </si>
  <si>
    <t xml:space="preserve">  </t>
  </si>
  <si>
    <t>Surplus / (Deficit)  for the year</t>
  </si>
  <si>
    <t>Surplus  for the year</t>
  </si>
  <si>
    <t>Page 6</t>
  </si>
  <si>
    <t>Date: 9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</si>
</sst>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;[Red]\(#,##0.00\)"/>
    <numFmt numFmtId="165" formatCode="#,##0_ ;\-#,##0\ "/>
    <numFmt numFmtId="166" formatCode="[$-F800]dddd\,\ mmmm\ dd\,\ yyyy"/>
    <numFmt numFmtId="167" formatCode="#,##0.0;[Red]#,##0.0"/>
    <numFmt numFmtId="168" formatCode="#,##0.00;\(#,##0.00\)"/>
    <numFmt numFmtId="169" formatCode="#,##0.0000000000000;[Red]#,##0.0000000000000"/>
    <numFmt numFmtId="170" formatCode="#,##0.000000000000;[Red]#,##0.000000000000"/>
    <numFmt numFmtId="171" formatCode="#,##0.000000000000"/>
    <numFmt numFmtId="172" formatCode="#,##0.00000000000;[Red]#,##0.0000000000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2"/>
      <color rgb="FF000000"/>
      <name val="Times New Roman"/>
      <family val="1"/>
    </font>
    <font>
      <sz val="13.5"/>
      <name val="Times New Roman"/>
      <family val="1"/>
    </font>
    <font>
      <b/>
      <sz val="13.5"/>
      <name val="Times New Roman"/>
      <family val="1"/>
    </font>
    <font>
      <b/>
      <u val="double"/>
      <sz val="13.5"/>
      <name val="Times New Roman"/>
      <family val="1"/>
    </font>
    <font>
      <u/>
      <sz val="13.5"/>
      <name val="Times New Roman"/>
      <family val="1"/>
    </font>
    <font>
      <sz val="13.5"/>
      <color theme="1"/>
      <name val="Times New Roman"/>
      <family val="1"/>
    </font>
    <font>
      <b/>
      <i/>
      <sz val="13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66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right"/>
    </xf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" fontId="3" fillId="0" borderId="0" xfId="0" applyNumberFormat="1" applyFont="1"/>
    <xf numFmtId="0" fontId="7" fillId="0" borderId="0" xfId="0" applyFont="1"/>
    <xf numFmtId="164" fontId="3" fillId="0" borderId="2" xfId="0" applyNumberFormat="1" applyFont="1" applyBorder="1"/>
    <xf numFmtId="0" fontId="4" fillId="0" borderId="0" xfId="0" applyFo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164" fontId="3" fillId="0" borderId="3" xfId="0" applyNumberFormat="1" applyFont="1" applyBorder="1"/>
    <xf numFmtId="0" fontId="1" fillId="0" borderId="0" xfId="0" applyFont="1" applyAlignment="1">
      <alignment vertical="center"/>
    </xf>
    <xf numFmtId="0" fontId="9" fillId="2" borderId="0" xfId="0" applyFont="1" applyFill="1" applyAlignment="1">
      <alignment horizontal="justify" vertical="center" wrapText="1"/>
    </xf>
    <xf numFmtId="4" fontId="10" fillId="0" borderId="0" xfId="0" applyNumberFormat="1" applyFont="1"/>
    <xf numFmtId="0" fontId="11" fillId="0" borderId="0" xfId="0" applyFont="1"/>
    <xf numFmtId="1" fontId="11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5" fontId="10" fillId="0" borderId="0" xfId="0" applyNumberFormat="1" applyFont="1"/>
    <xf numFmtId="0" fontId="12" fillId="0" borderId="0" xfId="0" applyFont="1"/>
    <xf numFmtId="1" fontId="11" fillId="0" borderId="0" xfId="0" applyNumberFormat="1" applyFont="1" applyAlignment="1">
      <alignment horizontal="right"/>
    </xf>
    <xf numFmtId="0" fontId="13" fillId="0" borderId="0" xfId="0" applyFont="1"/>
    <xf numFmtId="164" fontId="10" fillId="0" borderId="1" xfId="0" applyNumberFormat="1" applyFont="1" applyBorder="1"/>
    <xf numFmtId="167" fontId="10" fillId="0" borderId="0" xfId="0" applyNumberFormat="1" applyFont="1"/>
    <xf numFmtId="168" fontId="10" fillId="0" borderId="0" xfId="0" applyNumberFormat="1" applyFont="1"/>
    <xf numFmtId="168" fontId="10" fillId="0" borderId="2" xfId="0" applyNumberFormat="1" applyFont="1" applyBorder="1"/>
    <xf numFmtId="168" fontId="10" fillId="0" borderId="1" xfId="0" applyNumberFormat="1" applyFont="1" applyBorder="1"/>
    <xf numFmtId="169" fontId="10" fillId="0" borderId="0" xfId="0" applyNumberFormat="1" applyFont="1"/>
    <xf numFmtId="168" fontId="14" fillId="0" borderId="2" xfId="0" applyNumberFormat="1" applyFont="1" applyBorder="1"/>
    <xf numFmtId="168" fontId="14" fillId="0" borderId="0" xfId="0" applyNumberFormat="1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164" fontId="11" fillId="0" borderId="0" xfId="0" quotePrefix="1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43" fontId="11" fillId="0" borderId="0" xfId="0" applyNumberFormat="1" applyFont="1" applyAlignment="1">
      <alignment horizontal="right"/>
    </xf>
    <xf numFmtId="1" fontId="10" fillId="0" borderId="0" xfId="0" applyNumberFormat="1" applyFont="1"/>
    <xf numFmtId="0" fontId="15" fillId="0" borderId="0" xfId="0" applyFont="1"/>
    <xf numFmtId="168" fontId="10" fillId="0" borderId="3" xfId="0" applyNumberFormat="1" applyFont="1" applyBorder="1"/>
    <xf numFmtId="170" fontId="10" fillId="0" borderId="0" xfId="0" applyNumberFormat="1" applyFont="1"/>
    <xf numFmtId="171" fontId="10" fillId="0" borderId="0" xfId="0" applyNumberFormat="1" applyFont="1"/>
    <xf numFmtId="164" fontId="10" fillId="0" borderId="2" xfId="0" applyNumberFormat="1" applyFont="1" applyBorder="1"/>
    <xf numFmtId="172" fontId="10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e791bc61b92b70b/Documents/North%20East%20Area/Report%20and%20cash%20book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Journals"/>
      <sheetName val="TB"/>
      <sheetName val="Funds"/>
      <sheetName val="Cover sheet"/>
      <sheetName val="IE Report"/>
      <sheetName val="Accounts"/>
      <sheetName val="Notes"/>
      <sheetName val="Affiliation fees"/>
      <sheetName val="Club Membership"/>
      <sheetName val="Education"/>
      <sheetName val="Flower arranger"/>
    </sheetNames>
    <sheetDataSet>
      <sheetData sheetId="0">
        <row r="181">
          <cell r="N181">
            <v>587.6</v>
          </cell>
        </row>
      </sheetData>
      <sheetData sheetId="1">
        <row r="228">
          <cell r="G228">
            <v>910</v>
          </cell>
          <cell r="H228">
            <v>523.13</v>
          </cell>
          <cell r="I228">
            <v>326</v>
          </cell>
          <cell r="J228">
            <v>407.8</v>
          </cell>
          <cell r="K228">
            <v>1259.6999999999998</v>
          </cell>
          <cell r="L228">
            <v>487.25</v>
          </cell>
          <cell r="N228">
            <v>1068.3000000000002</v>
          </cell>
        </row>
      </sheetData>
      <sheetData sheetId="2"/>
      <sheetData sheetId="3">
        <row r="4">
          <cell r="M4">
            <v>-4385.5000000000018</v>
          </cell>
        </row>
        <row r="5">
          <cell r="J5">
            <v>-235</v>
          </cell>
          <cell r="L5">
            <v>1775.0700000000002</v>
          </cell>
        </row>
        <row r="6">
          <cell r="L6">
            <v>344.92</v>
          </cell>
        </row>
        <row r="7">
          <cell r="L7">
            <v>210</v>
          </cell>
        </row>
        <row r="8">
          <cell r="J8">
            <v>-292.17</v>
          </cell>
          <cell r="K8">
            <v>1200</v>
          </cell>
        </row>
        <row r="9">
          <cell r="J9">
            <v>-44.8</v>
          </cell>
          <cell r="K9">
            <v>2304</v>
          </cell>
          <cell r="M9">
            <v>-398.94000000000142</v>
          </cell>
        </row>
        <row r="10">
          <cell r="M10">
            <v>-2.1999999999998181</v>
          </cell>
        </row>
        <row r="11">
          <cell r="L11">
            <v>13.7</v>
          </cell>
        </row>
        <row r="12">
          <cell r="J12">
            <v>-660</v>
          </cell>
          <cell r="L12">
            <v>514</v>
          </cell>
        </row>
        <row r="13">
          <cell r="L13">
            <v>230.96</v>
          </cell>
        </row>
        <row r="14">
          <cell r="B14">
            <v>1136.9000000000001</v>
          </cell>
          <cell r="E14">
            <v>-3128.45</v>
          </cell>
          <cell r="F14">
            <v>2915.58</v>
          </cell>
          <cell r="I14">
            <v>-85.5</v>
          </cell>
          <cell r="J14">
            <v>-1475.06</v>
          </cell>
          <cell r="M14">
            <v>-390.52999999999975</v>
          </cell>
        </row>
        <row r="15">
          <cell r="M15">
            <v>-49.510000000000005</v>
          </cell>
        </row>
        <row r="16">
          <cell r="L16">
            <v>52.55</v>
          </cell>
        </row>
        <row r="17">
          <cell r="L17">
            <v>181.27</v>
          </cell>
        </row>
        <row r="18">
          <cell r="L18">
            <v>139.56</v>
          </cell>
        </row>
        <row r="19">
          <cell r="K19">
            <v>530</v>
          </cell>
          <cell r="L19">
            <v>530</v>
          </cell>
        </row>
        <row r="20">
          <cell r="L20">
            <v>4630.38</v>
          </cell>
        </row>
        <row r="21">
          <cell r="L21">
            <v>227.09</v>
          </cell>
        </row>
        <row r="22">
          <cell r="L22">
            <v>334.7</v>
          </cell>
        </row>
        <row r="23">
          <cell r="L23">
            <v>0</v>
          </cell>
        </row>
        <row r="24">
          <cell r="C24">
            <v>-1800</v>
          </cell>
          <cell r="F24">
            <v>1462.69</v>
          </cell>
          <cell r="K24">
            <v>315</v>
          </cell>
        </row>
        <row r="25">
          <cell r="M25">
            <v>-53</v>
          </cell>
        </row>
        <row r="26">
          <cell r="L26">
            <v>100</v>
          </cell>
        </row>
        <row r="27">
          <cell r="J27">
            <v>-750</v>
          </cell>
          <cell r="K27">
            <v>1400</v>
          </cell>
          <cell r="L27">
            <v>0</v>
          </cell>
        </row>
        <row r="32">
          <cell r="N32">
            <v>10655.080000000002</v>
          </cell>
        </row>
        <row r="33">
          <cell r="N33">
            <v>2219.0100000000002</v>
          </cell>
        </row>
        <row r="34">
          <cell r="N34">
            <v>6330.69</v>
          </cell>
        </row>
        <row r="35">
          <cell r="N35">
            <v>13289.33</v>
          </cell>
        </row>
        <row r="36">
          <cell r="N36">
            <v>238.36999999999625</v>
          </cell>
        </row>
        <row r="38">
          <cell r="E38">
            <v>-25.11</v>
          </cell>
          <cell r="O38">
            <v>-1519.01</v>
          </cell>
        </row>
      </sheetData>
      <sheetData sheetId="4"/>
      <sheetData sheetId="5"/>
      <sheetData sheetId="6"/>
      <sheetData sheetId="7">
        <row r="39">
          <cell r="E39">
            <v>-4004.5199999999977</v>
          </cell>
        </row>
        <row r="47">
          <cell r="E47">
            <v>156.62</v>
          </cell>
        </row>
        <row r="57">
          <cell r="E57">
            <v>609.90999999999985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B144-D2E9-4E42-8913-C6D73BDAE230}">
  <dimension ref="A14:K18"/>
  <sheetViews>
    <sheetView tabSelected="1" workbookViewId="0">
      <selection activeCell="M21" sqref="M21"/>
    </sheetView>
  </sheetViews>
  <sheetFormatPr defaultRowHeight="15" x14ac:dyDescent="0.25"/>
  <cols>
    <col min="2" max="2" width="0.7109375" customWidth="1"/>
    <col min="3" max="3" width="5" customWidth="1"/>
    <col min="4" max="4" width="5.140625" customWidth="1"/>
  </cols>
  <sheetData>
    <row r="14" spans="1:11" ht="15.75" x14ac:dyDescent="0.25">
      <c r="A14" s="64" t="s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64" t="s">
        <v>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64" t="s">
        <v>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</sheetData>
  <mergeCells count="3">
    <mergeCell ref="A14:K14"/>
    <mergeCell ref="A16:K16"/>
    <mergeCell ref="A18:K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DD51-8A99-4D78-A212-FDDB8E0A9B69}">
  <dimension ref="A1:L48"/>
  <sheetViews>
    <sheetView workbookViewId="0">
      <selection activeCell="A21" sqref="A21"/>
    </sheetView>
  </sheetViews>
  <sheetFormatPr defaultRowHeight="15" x14ac:dyDescent="0.25"/>
  <cols>
    <col min="1" max="1" width="125" customWidth="1"/>
  </cols>
  <sheetData>
    <row r="1" spans="1:12" ht="18.75" x14ac:dyDescent="0.3">
      <c r="A1" s="2" t="s">
        <v>0</v>
      </c>
      <c r="B1" s="3"/>
      <c r="C1" s="4"/>
      <c r="D1" s="5"/>
      <c r="E1" s="6"/>
      <c r="G1" s="6"/>
      <c r="I1" s="3"/>
    </row>
    <row r="2" spans="1:12" ht="18.75" x14ac:dyDescent="0.3">
      <c r="A2" s="2" t="s">
        <v>3</v>
      </c>
      <c r="B2" s="3"/>
      <c r="C2" s="4"/>
      <c r="D2" s="5"/>
      <c r="E2" s="6"/>
      <c r="G2" s="6"/>
      <c r="L2" s="7"/>
    </row>
    <row r="5" spans="1:12" ht="26.45" customHeight="1" x14ac:dyDescent="0.25">
      <c r="A5" s="9" t="s">
        <v>4</v>
      </c>
    </row>
    <row r="6" spans="1:12" ht="19.899999999999999" customHeight="1" x14ac:dyDescent="0.25">
      <c r="A6" s="32" t="s">
        <v>5</v>
      </c>
    </row>
    <row r="7" spans="1:12" ht="21.6" customHeight="1" x14ac:dyDescent="0.25">
      <c r="A7" s="9" t="s">
        <v>6</v>
      </c>
    </row>
    <row r="8" spans="1:12" ht="15.75" x14ac:dyDescent="0.25">
      <c r="A8" s="9"/>
    </row>
    <row r="9" spans="1:12" ht="19.899999999999999" customHeight="1" x14ac:dyDescent="0.25">
      <c r="A9" s="9" t="s">
        <v>7</v>
      </c>
    </row>
    <row r="10" spans="1:12" ht="18.600000000000001" customHeight="1" x14ac:dyDescent="0.25">
      <c r="A10" s="32" t="s">
        <v>8</v>
      </c>
    </row>
    <row r="11" spans="1:12" ht="31.5" x14ac:dyDescent="0.25">
      <c r="A11" s="9" t="s">
        <v>9</v>
      </c>
    </row>
    <row r="12" spans="1:12" ht="15.75" x14ac:dyDescent="0.25">
      <c r="A12" s="33" t="s">
        <v>10</v>
      </c>
    </row>
    <row r="13" spans="1:12" ht="15.75" x14ac:dyDescent="0.25">
      <c r="A13" s="33" t="s">
        <v>11</v>
      </c>
    </row>
    <row r="14" spans="1:12" ht="40.9" customHeight="1" x14ac:dyDescent="0.25">
      <c r="A14" s="33" t="s">
        <v>12</v>
      </c>
    </row>
    <row r="15" spans="1:12" ht="43.9" customHeight="1" x14ac:dyDescent="0.25">
      <c r="A15" s="9" t="s">
        <v>13</v>
      </c>
    </row>
    <row r="16" spans="1:12" ht="15.75" x14ac:dyDescent="0.25">
      <c r="A16" s="9"/>
    </row>
    <row r="17" spans="1:1" ht="15.75" x14ac:dyDescent="0.25">
      <c r="A17" s="9"/>
    </row>
    <row r="18" spans="1:1" ht="15.75" x14ac:dyDescent="0.25">
      <c r="A18" s="9"/>
    </row>
    <row r="19" spans="1:1" ht="15.75" x14ac:dyDescent="0.25">
      <c r="A19" s="9" t="s">
        <v>14</v>
      </c>
    </row>
    <row r="20" spans="1:1" ht="15.75" x14ac:dyDescent="0.25">
      <c r="A20" s="9" t="s">
        <v>15</v>
      </c>
    </row>
    <row r="21" spans="1:1" ht="15.75" x14ac:dyDescent="0.25">
      <c r="A21" s="9"/>
    </row>
    <row r="22" spans="1:1" ht="15.75" x14ac:dyDescent="0.25">
      <c r="A22" s="9" t="s">
        <v>16</v>
      </c>
    </row>
    <row r="23" spans="1:1" ht="15.75" x14ac:dyDescent="0.25">
      <c r="A23" s="9" t="s">
        <v>17</v>
      </c>
    </row>
    <row r="24" spans="1:1" ht="15.75" x14ac:dyDescent="0.25">
      <c r="A24" s="9" t="s">
        <v>18</v>
      </c>
    </row>
    <row r="25" spans="1:1" ht="15.75" x14ac:dyDescent="0.25">
      <c r="A25" s="9" t="s">
        <v>19</v>
      </c>
    </row>
    <row r="26" spans="1:1" ht="15.75" x14ac:dyDescent="0.25">
      <c r="A26" s="9" t="s">
        <v>20</v>
      </c>
    </row>
    <row r="27" spans="1:1" ht="15.75" x14ac:dyDescent="0.25">
      <c r="A27" s="9" t="s">
        <v>177</v>
      </c>
    </row>
    <row r="28" spans="1:1" ht="18.75" x14ac:dyDescent="0.25">
      <c r="A28" s="8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9"/>
    </row>
    <row r="32" spans="1:1" ht="20.25" x14ac:dyDescent="0.25">
      <c r="A32" s="10"/>
    </row>
    <row r="33" spans="1:1" ht="20.25" x14ac:dyDescent="0.25">
      <c r="A33" s="11"/>
    </row>
    <row r="34" spans="1:1" ht="20.25" x14ac:dyDescent="0.25">
      <c r="A34" s="11"/>
    </row>
    <row r="35" spans="1:1" ht="20.25" x14ac:dyDescent="0.25">
      <c r="A35" s="11"/>
    </row>
    <row r="36" spans="1:1" ht="20.25" x14ac:dyDescent="0.25">
      <c r="A36" s="11"/>
    </row>
    <row r="37" spans="1:1" ht="20.25" x14ac:dyDescent="0.25">
      <c r="A37" s="11"/>
    </row>
    <row r="38" spans="1:1" ht="20.25" x14ac:dyDescent="0.25">
      <c r="A38" s="12"/>
    </row>
    <row r="39" spans="1:1" ht="20.25" x14ac:dyDescent="0.3">
      <c r="A39" s="13"/>
    </row>
    <row r="48" spans="1:1" x14ac:dyDescent="0.25">
      <c r="A48" s="1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71BC-0276-478B-8B0A-35D463C78B78}">
  <sheetPr>
    <pageSetUpPr fitToPage="1"/>
  </sheetPr>
  <dimension ref="A1:M139"/>
  <sheetViews>
    <sheetView topLeftCell="A115" workbookViewId="0">
      <selection activeCell="C130" sqref="C130"/>
    </sheetView>
  </sheetViews>
  <sheetFormatPr defaultColWidth="9.7109375" defaultRowHeight="17.25" x14ac:dyDescent="0.25"/>
  <cols>
    <col min="1" max="1" width="42.42578125" style="37" customWidth="1"/>
    <col min="2" max="2" width="10.140625" style="36" bestFit="1" customWidth="1"/>
    <col min="3" max="3" width="21.28515625" style="34" customWidth="1"/>
    <col min="4" max="4" width="20.140625" style="37" bestFit="1" customWidth="1"/>
    <col min="5" max="5" width="17.85546875" style="38" bestFit="1" customWidth="1"/>
    <col min="6" max="6" width="11.28515625" style="37" bestFit="1" customWidth="1"/>
    <col min="7" max="7" width="17.85546875" style="38" bestFit="1" customWidth="1"/>
    <col min="8" max="8" width="9.7109375" style="37"/>
    <col min="9" max="9" width="19" style="37" bestFit="1" customWidth="1"/>
    <col min="10" max="10" width="22.28515625" style="37" bestFit="1" customWidth="1"/>
    <col min="11" max="16384" width="9.7109375" style="37"/>
  </cols>
  <sheetData>
    <row r="1" spans="1:13" x14ac:dyDescent="0.25">
      <c r="A1" s="35" t="s">
        <v>0</v>
      </c>
      <c r="H1" s="36"/>
    </row>
    <row r="2" spans="1:13" x14ac:dyDescent="0.25">
      <c r="A2" s="35" t="s">
        <v>22</v>
      </c>
      <c r="K2" s="39"/>
    </row>
    <row r="3" spans="1:13" x14ac:dyDescent="0.25">
      <c r="A3" s="40"/>
      <c r="K3" s="39"/>
    </row>
    <row r="4" spans="1:13" x14ac:dyDescent="0.25">
      <c r="A4" s="35" t="s">
        <v>23</v>
      </c>
      <c r="G4" s="41"/>
      <c r="K4" s="39"/>
    </row>
    <row r="5" spans="1:13" x14ac:dyDescent="0.25">
      <c r="A5" s="42"/>
      <c r="D5" s="41" t="s">
        <v>24</v>
      </c>
      <c r="E5" s="36">
        <v>2022</v>
      </c>
      <c r="G5" s="36">
        <v>2021</v>
      </c>
      <c r="J5" s="39"/>
    </row>
    <row r="6" spans="1:13" x14ac:dyDescent="0.25">
      <c r="A6" s="35" t="s">
        <v>25</v>
      </c>
      <c r="D6" s="41"/>
      <c r="E6" s="41" t="s">
        <v>26</v>
      </c>
      <c r="G6" s="41" t="s">
        <v>26</v>
      </c>
      <c r="J6" s="39"/>
    </row>
    <row r="7" spans="1:13" x14ac:dyDescent="0.25">
      <c r="A7" s="37" t="s">
        <v>27</v>
      </c>
      <c r="D7" s="36">
        <v>1</v>
      </c>
      <c r="E7" s="38">
        <f>-[1]TB!M4</f>
        <v>4385.5000000000018</v>
      </c>
      <c r="F7" s="34"/>
      <c r="G7" s="38">
        <v>2522.1999999999998</v>
      </c>
      <c r="J7" s="39"/>
    </row>
    <row r="8" spans="1:13" x14ac:dyDescent="0.25">
      <c r="A8" s="37" t="s">
        <v>28</v>
      </c>
      <c r="D8" s="36"/>
      <c r="E8" s="38">
        <f>-[1]TB!M9</f>
        <v>398.94000000000142</v>
      </c>
      <c r="F8" s="34"/>
      <c r="G8" s="38">
        <v>163.80000000000001</v>
      </c>
      <c r="J8" s="39"/>
    </row>
    <row r="9" spans="1:13" x14ac:dyDescent="0.25">
      <c r="A9" s="37" t="s">
        <v>29</v>
      </c>
      <c r="D9" s="36"/>
      <c r="E9" s="38">
        <f>-[1]TB!M15</f>
        <v>49.510000000000005</v>
      </c>
      <c r="F9" s="34"/>
      <c r="G9" s="38">
        <v>108.09</v>
      </c>
      <c r="J9" s="39"/>
    </row>
    <row r="10" spans="1:13" x14ac:dyDescent="0.25">
      <c r="A10" s="37" t="s">
        <v>30</v>
      </c>
      <c r="D10" s="36"/>
      <c r="E10" s="38">
        <f>-[1]TB!M25</f>
        <v>53</v>
      </c>
      <c r="F10" s="34"/>
      <c r="G10" s="38">
        <v>459.3</v>
      </c>
      <c r="J10" s="39"/>
    </row>
    <row r="11" spans="1:13" x14ac:dyDescent="0.25">
      <c r="A11" s="35" t="s">
        <v>31</v>
      </c>
      <c r="D11" s="36"/>
      <c r="E11" s="43">
        <f>SUM(E7:E10)</f>
        <v>4886.9500000000035</v>
      </c>
      <c r="F11" s="34"/>
      <c r="G11" s="43">
        <f>SUM(G7:G10)</f>
        <v>3253.3900000000003</v>
      </c>
      <c r="J11" s="39"/>
      <c r="L11" s="44"/>
    </row>
    <row r="12" spans="1:13" x14ac:dyDescent="0.25">
      <c r="D12" s="36"/>
      <c r="J12" s="39"/>
    </row>
    <row r="13" spans="1:13" x14ac:dyDescent="0.25">
      <c r="A13" s="35" t="s">
        <v>32</v>
      </c>
      <c r="D13" s="36"/>
      <c r="J13" s="39"/>
    </row>
    <row r="14" spans="1:13" x14ac:dyDescent="0.25">
      <c r="A14" s="37" t="s">
        <v>33</v>
      </c>
      <c r="D14" s="36"/>
      <c r="E14" s="45">
        <f>-[1]TB!L5-E15</f>
        <v>-1602.39</v>
      </c>
      <c r="F14" s="45"/>
      <c r="G14" s="45">
        <v>-348</v>
      </c>
      <c r="J14" s="36"/>
      <c r="K14" s="34"/>
      <c r="L14" s="36"/>
      <c r="M14" s="38"/>
    </row>
    <row r="15" spans="1:13" x14ac:dyDescent="0.25">
      <c r="A15" s="37" t="s">
        <v>34</v>
      </c>
      <c r="D15" s="36"/>
      <c r="E15" s="45">
        <v>-172.68</v>
      </c>
      <c r="F15" s="45"/>
      <c r="G15" s="45">
        <v>-172.68</v>
      </c>
      <c r="J15" s="36"/>
      <c r="K15" s="34"/>
      <c r="L15" s="36"/>
      <c r="M15" s="38"/>
    </row>
    <row r="16" spans="1:13" x14ac:dyDescent="0.25">
      <c r="A16" s="37" t="s">
        <v>35</v>
      </c>
      <c r="D16" s="36">
        <v>2</v>
      </c>
      <c r="E16" s="45">
        <f>-[1]TB!L12</f>
        <v>-514</v>
      </c>
      <c r="F16" s="45"/>
      <c r="G16" s="45">
        <v>-130</v>
      </c>
      <c r="J16" s="36"/>
      <c r="K16" s="34"/>
      <c r="L16" s="36"/>
      <c r="M16" s="38"/>
    </row>
    <row r="17" spans="1:13" x14ac:dyDescent="0.25">
      <c r="A17" s="37" t="s">
        <v>36</v>
      </c>
      <c r="D17" s="36"/>
      <c r="E17" s="45">
        <f>-[1]TB!L27</f>
        <v>0</v>
      </c>
      <c r="F17" s="45"/>
      <c r="G17" s="45">
        <v>-826</v>
      </c>
      <c r="J17" s="36"/>
      <c r="K17" s="34"/>
      <c r="L17" s="36"/>
      <c r="M17" s="38"/>
    </row>
    <row r="18" spans="1:13" x14ac:dyDescent="0.25">
      <c r="A18" s="37" t="s">
        <v>37</v>
      </c>
      <c r="D18" s="36"/>
      <c r="E18" s="45">
        <f>-[1]TB!L13</f>
        <v>-230.96</v>
      </c>
      <c r="F18" s="45"/>
      <c r="G18" s="45">
        <v>-352.57</v>
      </c>
      <c r="J18" s="36"/>
      <c r="K18" s="34"/>
      <c r="L18" s="36"/>
      <c r="M18" s="38"/>
    </row>
    <row r="19" spans="1:13" x14ac:dyDescent="0.25">
      <c r="A19" s="37" t="s">
        <v>38</v>
      </c>
      <c r="D19" s="36"/>
      <c r="E19" s="45">
        <f>-[1]TB!L18</f>
        <v>-139.56</v>
      </c>
      <c r="F19" s="45"/>
      <c r="G19" s="45">
        <v>-222.85</v>
      </c>
      <c r="J19" s="36"/>
      <c r="K19" s="34"/>
      <c r="L19" s="36"/>
      <c r="M19" s="38"/>
    </row>
    <row r="20" spans="1:13" x14ac:dyDescent="0.25">
      <c r="A20" s="37" t="s">
        <v>39</v>
      </c>
      <c r="D20" s="36"/>
      <c r="E20" s="45">
        <f>-[1]TB!L19</f>
        <v>-530</v>
      </c>
      <c r="F20" s="45"/>
      <c r="G20" s="45">
        <v>-530</v>
      </c>
      <c r="J20" s="36"/>
      <c r="K20" s="34"/>
      <c r="L20" s="36"/>
      <c r="M20" s="38"/>
    </row>
    <row r="21" spans="1:13" x14ac:dyDescent="0.25">
      <c r="A21" s="37" t="s">
        <v>40</v>
      </c>
      <c r="D21" s="36"/>
      <c r="E21" s="45">
        <f>-[1]TB!L21</f>
        <v>-227.09</v>
      </c>
      <c r="F21" s="45"/>
      <c r="G21" s="45">
        <v>-227.6</v>
      </c>
      <c r="J21" s="36"/>
      <c r="K21" s="34"/>
      <c r="L21" s="36"/>
      <c r="M21" s="38"/>
    </row>
    <row r="22" spans="1:13" x14ac:dyDescent="0.25">
      <c r="A22" s="37" t="s">
        <v>41</v>
      </c>
      <c r="D22" s="36"/>
      <c r="E22" s="45">
        <f>-[1]TB!L17</f>
        <v>-181.27</v>
      </c>
      <c r="F22" s="45"/>
      <c r="G22" s="45">
        <v>-181.27</v>
      </c>
      <c r="J22" s="36"/>
      <c r="K22" s="34"/>
      <c r="L22" s="36"/>
      <c r="M22" s="38"/>
    </row>
    <row r="23" spans="1:13" x14ac:dyDescent="0.25">
      <c r="A23" s="37" t="s">
        <v>42</v>
      </c>
      <c r="D23" s="36"/>
      <c r="E23" s="45">
        <f>-[1]TB!L23</f>
        <v>0</v>
      </c>
      <c r="F23" s="45"/>
      <c r="G23" s="45">
        <v>-265.56</v>
      </c>
      <c r="J23" s="36"/>
      <c r="K23" s="34"/>
      <c r="L23" s="36"/>
      <c r="M23" s="38"/>
    </row>
    <row r="24" spans="1:13" x14ac:dyDescent="0.25">
      <c r="A24" s="37" t="s">
        <v>43</v>
      </c>
      <c r="D24" s="36"/>
      <c r="E24" s="45">
        <f>-[1]TB!L16</f>
        <v>-52.55</v>
      </c>
      <c r="F24" s="45"/>
      <c r="G24" s="45">
        <v>-87</v>
      </c>
      <c r="J24" s="39"/>
    </row>
    <row r="25" spans="1:13" x14ac:dyDescent="0.25">
      <c r="A25" s="37" t="s">
        <v>44</v>
      </c>
      <c r="D25" s="36"/>
      <c r="E25" s="45">
        <f>-[1]TB!L22</f>
        <v>-334.7</v>
      </c>
      <c r="F25" s="45"/>
      <c r="G25" s="45">
        <v>-30.6</v>
      </c>
      <c r="J25" s="36"/>
      <c r="K25" s="34"/>
      <c r="L25" s="36"/>
      <c r="M25" s="38"/>
    </row>
    <row r="26" spans="1:13" x14ac:dyDescent="0.25">
      <c r="A26" s="37" t="s">
        <v>45</v>
      </c>
      <c r="D26" s="36">
        <v>3</v>
      </c>
      <c r="E26" s="45">
        <f>-[1]TB!L20</f>
        <v>-4630.38</v>
      </c>
      <c r="F26" s="45"/>
      <c r="G26" s="45">
        <v>-756.8</v>
      </c>
      <c r="J26" s="36"/>
      <c r="K26" s="34"/>
      <c r="L26" s="36"/>
      <c r="M26" s="38"/>
    </row>
    <row r="27" spans="1:13" x14ac:dyDescent="0.25">
      <c r="A27" s="37" t="s">
        <v>46</v>
      </c>
      <c r="D27" s="36"/>
      <c r="E27" s="45">
        <f>-[1]TB!L11</f>
        <v>-13.7</v>
      </c>
      <c r="F27" s="45"/>
      <c r="G27" s="45">
        <v>0</v>
      </c>
      <c r="J27" s="36"/>
      <c r="K27" s="34"/>
      <c r="L27" s="36"/>
      <c r="M27" s="38"/>
    </row>
    <row r="28" spans="1:13" ht="18" thickBot="1" x14ac:dyDescent="0.3">
      <c r="A28" s="35" t="s">
        <v>47</v>
      </c>
      <c r="D28" s="36"/>
      <c r="E28" s="46">
        <f>SUM(E14:E27)</f>
        <v>-8629.2800000000007</v>
      </c>
      <c r="F28" s="45"/>
      <c r="G28" s="46">
        <f>SUM(G14:G27)</f>
        <v>-4130.9299999999994</v>
      </c>
      <c r="J28" s="39"/>
    </row>
    <row r="29" spans="1:13" ht="18" thickTop="1" x14ac:dyDescent="0.25">
      <c r="A29" s="35"/>
      <c r="D29" s="36"/>
      <c r="F29" s="34"/>
      <c r="J29" s="39"/>
    </row>
    <row r="30" spans="1:13" x14ac:dyDescent="0.25">
      <c r="A30" s="35" t="s">
        <v>48</v>
      </c>
      <c r="D30" s="36"/>
      <c r="F30" s="34"/>
      <c r="J30" s="39"/>
    </row>
    <row r="31" spans="1:13" x14ac:dyDescent="0.25">
      <c r="A31" s="37" t="s">
        <v>49</v>
      </c>
      <c r="D31" s="36">
        <v>4</v>
      </c>
      <c r="E31" s="45">
        <f>-[1]TB!M14</f>
        <v>390.52999999999975</v>
      </c>
      <c r="F31" s="45"/>
      <c r="G31" s="45">
        <v>120.45</v>
      </c>
      <c r="J31" s="39"/>
    </row>
    <row r="32" spans="1:13" x14ac:dyDescent="0.25">
      <c r="A32" s="37" t="s">
        <v>50</v>
      </c>
      <c r="D32" s="36"/>
      <c r="E32" s="45">
        <f>-[1]TB!L26</f>
        <v>-100</v>
      </c>
      <c r="F32" s="45"/>
      <c r="G32" s="45">
        <v>0</v>
      </c>
      <c r="J32" s="39"/>
    </row>
    <row r="33" spans="1:11" x14ac:dyDescent="0.25">
      <c r="A33" s="37" t="s">
        <v>51</v>
      </c>
      <c r="D33" s="36">
        <v>5</v>
      </c>
      <c r="E33" s="45">
        <f>-[1]TB!M10</f>
        <v>2.1999999999998181</v>
      </c>
      <c r="F33" s="45"/>
      <c r="G33" s="45">
        <v>0</v>
      </c>
      <c r="J33" s="39"/>
    </row>
    <row r="34" spans="1:11" x14ac:dyDescent="0.25">
      <c r="A34" s="37" t="s">
        <v>52</v>
      </c>
      <c r="D34" s="36"/>
      <c r="E34" s="45">
        <v>0</v>
      </c>
      <c r="F34" s="45"/>
      <c r="G34" s="45">
        <v>-100</v>
      </c>
      <c r="J34" s="39"/>
    </row>
    <row r="35" spans="1:11" x14ac:dyDescent="0.25">
      <c r="A35" s="37" t="s">
        <v>53</v>
      </c>
      <c r="D35" s="36"/>
      <c r="E35" s="45">
        <f>-[1]TB!L7</f>
        <v>-210</v>
      </c>
      <c r="F35" s="45"/>
      <c r="G35" s="45">
        <v>0</v>
      </c>
      <c r="J35" s="39"/>
    </row>
    <row r="36" spans="1:11" x14ac:dyDescent="0.25">
      <c r="A36" s="37" t="s">
        <v>54</v>
      </c>
      <c r="D36" s="36">
        <v>6</v>
      </c>
      <c r="E36" s="45">
        <f>-[1]TB!L6</f>
        <v>-344.92</v>
      </c>
      <c r="F36" s="45"/>
      <c r="G36" s="45">
        <v>0</v>
      </c>
      <c r="J36" s="39"/>
    </row>
    <row r="37" spans="1:11" x14ac:dyDescent="0.25">
      <c r="A37" s="35" t="s">
        <v>55</v>
      </c>
      <c r="C37" s="34" t="s">
        <v>56</v>
      </c>
      <c r="D37" s="36"/>
      <c r="E37" s="47">
        <f>SUM(E31:E36)</f>
        <v>-262.19000000000045</v>
      </c>
      <c r="F37" s="45"/>
      <c r="G37" s="47">
        <f>SUM(G31:G36)</f>
        <v>20.450000000000003</v>
      </c>
      <c r="K37" s="39"/>
    </row>
    <row r="38" spans="1:11" x14ac:dyDescent="0.25">
      <c r="D38" s="36"/>
      <c r="E38" s="45"/>
      <c r="F38" s="45"/>
      <c r="G38" s="45"/>
      <c r="K38" s="39"/>
    </row>
    <row r="39" spans="1:11" ht="18" thickBot="1" x14ac:dyDescent="0.3">
      <c r="A39" s="35" t="s">
        <v>57</v>
      </c>
      <c r="D39" s="36">
        <v>8</v>
      </c>
      <c r="E39" s="46">
        <f>E11+E28+E37</f>
        <v>-4004.5199999999977</v>
      </c>
      <c r="F39" s="45"/>
      <c r="G39" s="46">
        <f>G11+G28+G37</f>
        <v>-857.08999999999901</v>
      </c>
      <c r="I39" s="48"/>
      <c r="K39" s="39"/>
    </row>
    <row r="40" spans="1:11" ht="18" thickTop="1" x14ac:dyDescent="0.25">
      <c r="D40" s="36"/>
      <c r="E40" s="45"/>
      <c r="F40" s="45"/>
      <c r="G40" s="45"/>
      <c r="K40" s="39"/>
    </row>
    <row r="41" spans="1:11" x14ac:dyDescent="0.25">
      <c r="A41" s="35" t="s">
        <v>58</v>
      </c>
      <c r="E41" s="45"/>
      <c r="F41" s="45"/>
      <c r="G41" s="45"/>
      <c r="K41" s="39"/>
    </row>
    <row r="42" spans="1:11" x14ac:dyDescent="0.25">
      <c r="A42" s="37" t="s">
        <v>59</v>
      </c>
      <c r="D42" s="35"/>
      <c r="E42" s="45">
        <v>0</v>
      </c>
      <c r="F42" s="45"/>
      <c r="G42" s="45">
        <v>522.79</v>
      </c>
      <c r="K42" s="39"/>
    </row>
    <row r="43" spans="1:11" x14ac:dyDescent="0.25">
      <c r="A43" s="37" t="s">
        <v>60</v>
      </c>
      <c r="D43" s="35"/>
      <c r="E43" s="45">
        <v>0</v>
      </c>
      <c r="F43" s="45"/>
      <c r="G43" s="45">
        <v>-5096.7</v>
      </c>
      <c r="K43" s="39"/>
    </row>
    <row r="44" spans="1:11" x14ac:dyDescent="0.25">
      <c r="A44" s="37" t="s">
        <v>61</v>
      </c>
      <c r="E44" s="45">
        <f>-[1]TB!E38</f>
        <v>25.11</v>
      </c>
      <c r="F44" s="45"/>
      <c r="G44" s="45">
        <v>992.55</v>
      </c>
      <c r="K44" s="39"/>
    </row>
    <row r="45" spans="1:11" x14ac:dyDescent="0.25">
      <c r="A45" s="37" t="s">
        <v>62</v>
      </c>
      <c r="C45" s="35"/>
      <c r="E45" s="45">
        <v>-150</v>
      </c>
      <c r="F45" s="45"/>
      <c r="G45" s="45">
        <v>0</v>
      </c>
      <c r="K45" s="39"/>
    </row>
    <row r="46" spans="1:11" x14ac:dyDescent="0.25">
      <c r="A46" s="37" t="s">
        <v>63</v>
      </c>
      <c r="C46" s="35"/>
      <c r="E46" s="45">
        <v>281.51</v>
      </c>
      <c r="F46" s="45"/>
      <c r="G46" s="45">
        <v>0</v>
      </c>
      <c r="K46" s="39"/>
    </row>
    <row r="47" spans="1:11" ht="18" thickBot="1" x14ac:dyDescent="0.3">
      <c r="A47" s="35" t="s">
        <v>64</v>
      </c>
      <c r="C47" s="35"/>
      <c r="D47" s="35">
        <v>9</v>
      </c>
      <c r="E47" s="49">
        <f>SUM(E42:E46)</f>
        <v>156.62</v>
      </c>
      <c r="F47" s="45"/>
      <c r="G47" s="49">
        <f>SUM(G42:G46)</f>
        <v>-3581.3599999999997</v>
      </c>
      <c r="K47" s="39"/>
    </row>
    <row r="48" spans="1:11" ht="18" thickTop="1" x14ac:dyDescent="0.25">
      <c r="C48" s="35"/>
      <c r="E48" s="45"/>
      <c r="F48" s="45"/>
      <c r="G48" s="45"/>
      <c r="K48" s="39"/>
    </row>
    <row r="49" spans="1:11" x14ac:dyDescent="0.25">
      <c r="A49" s="35" t="s">
        <v>65</v>
      </c>
      <c r="E49" s="45"/>
      <c r="F49" s="45"/>
      <c r="G49" s="45"/>
      <c r="K49" s="39"/>
    </row>
    <row r="50" spans="1:11" x14ac:dyDescent="0.25">
      <c r="A50" s="37" t="s">
        <v>66</v>
      </c>
      <c r="D50" s="35"/>
      <c r="E50" s="45">
        <v>0</v>
      </c>
      <c r="F50" s="45"/>
      <c r="G50" s="45">
        <v>-522.79</v>
      </c>
      <c r="K50" s="39"/>
    </row>
    <row r="51" spans="1:11" ht="18" thickBot="1" x14ac:dyDescent="0.3">
      <c r="A51" s="35" t="s">
        <v>67</v>
      </c>
      <c r="C51" s="35"/>
      <c r="D51" s="35"/>
      <c r="E51" s="49">
        <f>SUM(E50:E50)</f>
        <v>0</v>
      </c>
      <c r="F51" s="45"/>
      <c r="G51" s="49">
        <f>SUM(G50:G50)</f>
        <v>-522.79</v>
      </c>
      <c r="K51" s="39"/>
    </row>
    <row r="52" spans="1:11" ht="18" thickTop="1" x14ac:dyDescent="0.25">
      <c r="A52" s="35"/>
      <c r="C52" s="35"/>
      <c r="D52" s="35"/>
      <c r="E52" s="50"/>
      <c r="F52" s="45"/>
      <c r="G52" s="50"/>
      <c r="K52" s="39"/>
    </row>
    <row r="53" spans="1:11" x14ac:dyDescent="0.25">
      <c r="A53" s="35" t="s">
        <v>68</v>
      </c>
      <c r="E53" s="45"/>
      <c r="F53" s="45"/>
      <c r="G53" s="45"/>
      <c r="K53" s="39"/>
    </row>
    <row r="54" spans="1:11" x14ac:dyDescent="0.25">
      <c r="A54" s="37" t="s">
        <v>69</v>
      </c>
      <c r="C54" s="35"/>
      <c r="D54" s="35"/>
      <c r="E54" s="45">
        <f>[1]Receipts!N181-[1]TB!C24</f>
        <v>2387.6</v>
      </c>
      <c r="F54" s="45"/>
      <c r="G54" s="45">
        <v>225</v>
      </c>
      <c r="K54" s="39"/>
    </row>
    <row r="55" spans="1:11" x14ac:dyDescent="0.25">
      <c r="A55" s="37" t="s">
        <v>70</v>
      </c>
      <c r="C55" s="35"/>
      <c r="E55" s="45">
        <f>-[1]TB!F24-[1]TB!H24</f>
        <v>-1462.69</v>
      </c>
      <c r="F55" s="45"/>
      <c r="G55" s="45">
        <v>-195.2</v>
      </c>
      <c r="K55" s="39"/>
    </row>
    <row r="56" spans="1:11" x14ac:dyDescent="0.25">
      <c r="A56" s="37" t="s">
        <v>71</v>
      </c>
      <c r="C56" s="35"/>
      <c r="E56" s="45">
        <f>-[1]TB!K24</f>
        <v>-315</v>
      </c>
      <c r="F56" s="45"/>
      <c r="G56" s="45">
        <v>0</v>
      </c>
      <c r="K56" s="39"/>
    </row>
    <row r="57" spans="1:11" ht="18" thickBot="1" x14ac:dyDescent="0.3">
      <c r="A57" s="35" t="s">
        <v>72</v>
      </c>
      <c r="C57" s="35"/>
      <c r="D57" s="51">
        <v>10</v>
      </c>
      <c r="E57" s="46">
        <f>SUM(E54:E56)</f>
        <v>609.90999999999985</v>
      </c>
      <c r="F57" s="45"/>
      <c r="G57" s="46">
        <f>SUM(G54:G56)</f>
        <v>29.800000000000011</v>
      </c>
      <c r="K57" s="39"/>
    </row>
    <row r="58" spans="1:11" ht="18" thickTop="1" x14ac:dyDescent="0.25">
      <c r="A58" s="35"/>
      <c r="C58" s="35"/>
      <c r="D58" s="35"/>
      <c r="E58" s="45"/>
      <c r="F58" s="45"/>
      <c r="G58" s="45"/>
      <c r="K58" s="39"/>
    </row>
    <row r="59" spans="1:11" x14ac:dyDescent="0.25">
      <c r="C59" s="35"/>
      <c r="E59" s="45"/>
      <c r="F59" s="45"/>
      <c r="G59" s="45"/>
      <c r="J59" s="39"/>
    </row>
    <row r="60" spans="1:11" ht="18" thickBot="1" x14ac:dyDescent="0.3">
      <c r="A60" s="35" t="s">
        <v>73</v>
      </c>
      <c r="C60" s="35"/>
      <c r="E60" s="46">
        <f>E39+E47+E57+E51</f>
        <v>-3237.989999999998</v>
      </c>
      <c r="F60" s="45"/>
      <c r="G60" s="46">
        <f>G39+G47+G57+G51</f>
        <v>-4931.4399999999987</v>
      </c>
      <c r="J60" s="39"/>
    </row>
    <row r="61" spans="1:11" ht="18" thickTop="1" x14ac:dyDescent="0.25">
      <c r="E61" s="45"/>
      <c r="F61" s="45"/>
      <c r="G61" s="45"/>
      <c r="J61" s="39"/>
    </row>
    <row r="62" spans="1:11" x14ac:dyDescent="0.25">
      <c r="A62" s="65" t="s">
        <v>74</v>
      </c>
      <c r="B62" s="65"/>
      <c r="C62" s="65"/>
      <c r="D62" s="65"/>
      <c r="E62" s="65"/>
      <c r="F62" s="65"/>
      <c r="G62" s="65"/>
      <c r="J62" s="39"/>
    </row>
    <row r="63" spans="1:11" x14ac:dyDescent="0.25">
      <c r="A63" s="52"/>
      <c r="B63" s="52"/>
      <c r="C63" s="52"/>
      <c r="D63" s="52"/>
      <c r="E63" s="52"/>
      <c r="F63" s="52"/>
      <c r="G63" s="52"/>
      <c r="J63" s="39"/>
    </row>
    <row r="64" spans="1:11" x14ac:dyDescent="0.25">
      <c r="A64" s="52"/>
      <c r="B64" s="52"/>
      <c r="C64" s="52"/>
      <c r="D64" s="52"/>
      <c r="E64" s="52"/>
      <c r="F64" s="52"/>
      <c r="G64" s="52"/>
      <c r="J64" s="39"/>
    </row>
    <row r="65" spans="1:7" x14ac:dyDescent="0.25">
      <c r="A65" s="35" t="s">
        <v>0</v>
      </c>
      <c r="B65" s="37"/>
    </row>
    <row r="66" spans="1:7" x14ac:dyDescent="0.25">
      <c r="A66" s="35" t="s">
        <v>75</v>
      </c>
      <c r="B66" s="53"/>
      <c r="D66" s="53"/>
      <c r="G66" s="41"/>
    </row>
    <row r="67" spans="1:7" x14ac:dyDescent="0.25">
      <c r="B67" s="53"/>
      <c r="D67" s="53"/>
      <c r="E67" s="54" t="s">
        <v>76</v>
      </c>
      <c r="G67" s="55" t="s">
        <v>76</v>
      </c>
    </row>
    <row r="68" spans="1:7" x14ac:dyDescent="0.25">
      <c r="B68" s="53"/>
      <c r="D68" s="56" t="s">
        <v>24</v>
      </c>
      <c r="E68" s="36">
        <v>2022</v>
      </c>
      <c r="G68" s="36">
        <v>2021</v>
      </c>
    </row>
    <row r="69" spans="1:7" x14ac:dyDescent="0.25">
      <c r="A69" s="35" t="s">
        <v>23</v>
      </c>
      <c r="B69" s="57"/>
      <c r="E69" s="55" t="s">
        <v>26</v>
      </c>
      <c r="G69" s="55" t="s">
        <v>26</v>
      </c>
    </row>
    <row r="70" spans="1:7" x14ac:dyDescent="0.25">
      <c r="A70" s="35" t="s">
        <v>77</v>
      </c>
    </row>
    <row r="71" spans="1:7" ht="18" x14ac:dyDescent="0.3">
      <c r="A71" s="58" t="s">
        <v>78</v>
      </c>
      <c r="E71" s="38">
        <v>3</v>
      </c>
      <c r="G71" s="38">
        <v>3</v>
      </c>
    </row>
    <row r="72" spans="1:7" ht="10.9" customHeight="1" x14ac:dyDescent="0.3">
      <c r="A72" s="58"/>
    </row>
    <row r="73" spans="1:7" ht="18" x14ac:dyDescent="0.3">
      <c r="A73" s="58" t="s">
        <v>79</v>
      </c>
      <c r="D73" s="35">
        <v>4</v>
      </c>
      <c r="E73" s="38">
        <f>-[1]TB!J14</f>
        <v>1475.06</v>
      </c>
      <c r="G73" s="38">
        <v>1136.9000000000001</v>
      </c>
    </row>
    <row r="74" spans="1:7" ht="7.15" customHeight="1" x14ac:dyDescent="0.3">
      <c r="A74" s="58"/>
      <c r="D74" s="35"/>
    </row>
    <row r="75" spans="1:7" ht="16.149999999999999" customHeight="1" x14ac:dyDescent="0.3">
      <c r="A75" s="58" t="s">
        <v>80</v>
      </c>
    </row>
    <row r="76" spans="1:7" x14ac:dyDescent="0.25">
      <c r="A76" s="37" t="s">
        <v>81</v>
      </c>
      <c r="E76" s="38">
        <f>-[1]TB!J9</f>
        <v>44.8</v>
      </c>
      <c r="G76" s="38">
        <v>48</v>
      </c>
    </row>
    <row r="77" spans="1:7" x14ac:dyDescent="0.25">
      <c r="A77" s="37" t="s">
        <v>82</v>
      </c>
      <c r="E77" s="38">
        <f>-[1]TB!J8</f>
        <v>292.17</v>
      </c>
      <c r="G77" s="38">
        <v>0</v>
      </c>
    </row>
    <row r="78" spans="1:7" x14ac:dyDescent="0.25">
      <c r="A78" s="37" t="s">
        <v>83</v>
      </c>
      <c r="E78" s="38">
        <f>-[1]TB!J12</f>
        <v>660</v>
      </c>
      <c r="G78" s="38">
        <v>0</v>
      </c>
    </row>
    <row r="79" spans="1:7" x14ac:dyDescent="0.25">
      <c r="A79" s="37" t="s">
        <v>84</v>
      </c>
      <c r="E79" s="38">
        <f>-[1]TB!J27</f>
        <v>750</v>
      </c>
      <c r="G79" s="38">
        <v>0</v>
      </c>
    </row>
    <row r="80" spans="1:7" x14ac:dyDescent="0.25">
      <c r="A80" s="37" t="s">
        <v>85</v>
      </c>
      <c r="E80" s="38">
        <f>-[1]TB!J22</f>
        <v>0</v>
      </c>
      <c r="G80" s="38">
        <v>334.7</v>
      </c>
    </row>
    <row r="81" spans="1:7" x14ac:dyDescent="0.25">
      <c r="A81" s="37" t="s">
        <v>86</v>
      </c>
      <c r="E81" s="38">
        <f>-[1]TB!J5</f>
        <v>235</v>
      </c>
      <c r="G81" s="38">
        <v>193</v>
      </c>
    </row>
    <row r="82" spans="1:7" x14ac:dyDescent="0.25">
      <c r="A82" s="37" t="s">
        <v>87</v>
      </c>
      <c r="E82" s="38">
        <f>-[1]TB!J10</f>
        <v>0</v>
      </c>
      <c r="G82" s="38">
        <v>200</v>
      </c>
    </row>
    <row r="83" spans="1:7" x14ac:dyDescent="0.25">
      <c r="E83" s="43">
        <f>SUM(E76:E82)</f>
        <v>1981.97</v>
      </c>
      <c r="G83" s="43">
        <f>SUM(G76:G82)</f>
        <v>775.7</v>
      </c>
    </row>
    <row r="84" spans="1:7" ht="18" x14ac:dyDescent="0.3">
      <c r="A84" s="58" t="s">
        <v>88</v>
      </c>
    </row>
    <row r="85" spans="1:7" x14ac:dyDescent="0.25">
      <c r="A85" s="37" t="s">
        <v>89</v>
      </c>
      <c r="E85" s="38">
        <f>[1]TB!N32-E114-E117</f>
        <v>6323.2100000000019</v>
      </c>
      <c r="G85" s="38">
        <v>9727.57</v>
      </c>
    </row>
    <row r="86" spans="1:7" x14ac:dyDescent="0.25">
      <c r="A86" s="37" t="s">
        <v>90</v>
      </c>
      <c r="E86" s="38">
        <f>[1]TB!N34</f>
        <v>6330.69</v>
      </c>
      <c r="G86" s="38">
        <v>6327.53</v>
      </c>
    </row>
    <row r="87" spans="1:7" x14ac:dyDescent="0.25">
      <c r="A87" s="37" t="s">
        <v>91</v>
      </c>
      <c r="E87" s="38">
        <f>[1]TB!N35</f>
        <v>13289.33</v>
      </c>
      <c r="G87" s="38">
        <v>13242.98</v>
      </c>
    </row>
    <row r="88" spans="1:7" x14ac:dyDescent="0.25">
      <c r="A88" s="37" t="s">
        <v>92</v>
      </c>
      <c r="E88" s="38">
        <f>[1]TB!N36-E107</f>
        <v>238.36999999999625</v>
      </c>
      <c r="G88" s="38">
        <v>226.87</v>
      </c>
    </row>
    <row r="89" spans="1:7" x14ac:dyDescent="0.25">
      <c r="E89" s="43">
        <f>SUM(E85:E88)</f>
        <v>26181.599999999999</v>
      </c>
      <c r="G89" s="43">
        <f>SUM(G85:G88)</f>
        <v>29524.949999999997</v>
      </c>
    </row>
    <row r="90" spans="1:7" ht="12" customHeight="1" x14ac:dyDescent="0.25"/>
    <row r="91" spans="1:7" x14ac:dyDescent="0.25">
      <c r="A91" s="35" t="s">
        <v>93</v>
      </c>
      <c r="E91" s="38">
        <f>E71+E73+E83+E89</f>
        <v>29641.629999999997</v>
      </c>
      <c r="G91" s="38">
        <f>G71+G73+G83+G89</f>
        <v>31440.549999999996</v>
      </c>
    </row>
    <row r="92" spans="1:7" ht="9" customHeight="1" x14ac:dyDescent="0.25">
      <c r="A92" s="35"/>
    </row>
    <row r="93" spans="1:7" x14ac:dyDescent="0.25">
      <c r="A93" s="35" t="s">
        <v>94</v>
      </c>
    </row>
    <row r="94" spans="1:7" ht="18" x14ac:dyDescent="0.3">
      <c r="A94" s="58" t="s">
        <v>95</v>
      </c>
    </row>
    <row r="95" spans="1:7" x14ac:dyDescent="0.25">
      <c r="A95" s="37" t="s">
        <v>96</v>
      </c>
      <c r="E95" s="45">
        <f>-[1]TB!K20</f>
        <v>0</v>
      </c>
      <c r="F95" s="45"/>
      <c r="G95" s="45">
        <v>-105.8</v>
      </c>
    </row>
    <row r="96" spans="1:7" x14ac:dyDescent="0.25">
      <c r="A96" s="37" t="s">
        <v>28</v>
      </c>
      <c r="E96" s="45">
        <f>-[1]TB!K9</f>
        <v>-2304</v>
      </c>
      <c r="F96" s="45"/>
      <c r="G96" s="45">
        <v>-2361.6</v>
      </c>
    </row>
    <row r="97" spans="1:10" x14ac:dyDescent="0.25">
      <c r="A97" s="37" t="s">
        <v>97</v>
      </c>
      <c r="E97" s="45">
        <f>-[1]TB!K8</f>
        <v>-1200</v>
      </c>
      <c r="F97" s="45"/>
      <c r="G97" s="45">
        <v>0</v>
      </c>
    </row>
    <row r="98" spans="1:10" x14ac:dyDescent="0.25">
      <c r="A98" s="37" t="s">
        <v>98</v>
      </c>
      <c r="E98" s="45">
        <f>-[1]TB!K27</f>
        <v>-1400</v>
      </c>
      <c r="F98" s="45"/>
      <c r="G98" s="45">
        <v>0</v>
      </c>
    </row>
    <row r="99" spans="1:10" x14ac:dyDescent="0.25">
      <c r="A99" s="37" t="s">
        <v>99</v>
      </c>
      <c r="C99" s="38"/>
      <c r="E99" s="45">
        <f>-[1]TB!K10</f>
        <v>0</v>
      </c>
      <c r="F99" s="45"/>
      <c r="G99" s="45">
        <v>-231</v>
      </c>
    </row>
    <row r="100" spans="1:10" x14ac:dyDescent="0.25">
      <c r="A100" s="37" t="s">
        <v>100</v>
      </c>
      <c r="E100" s="59">
        <f>-[1]TB!K19</f>
        <v>-530</v>
      </c>
      <c r="F100" s="45"/>
      <c r="G100" s="59">
        <v>-530</v>
      </c>
    </row>
    <row r="101" spans="1:10" x14ac:dyDescent="0.25">
      <c r="A101" s="35" t="s">
        <v>101</v>
      </c>
      <c r="E101" s="59">
        <f>SUM(E95:E100)</f>
        <v>-5434</v>
      </c>
      <c r="F101" s="45"/>
      <c r="G101" s="59">
        <f>SUM(G95:G100)</f>
        <v>-3228.4</v>
      </c>
    </row>
    <row r="102" spans="1:10" ht="10.15" customHeight="1" x14ac:dyDescent="0.25">
      <c r="E102" s="45"/>
      <c r="F102" s="45"/>
      <c r="G102" s="45"/>
    </row>
    <row r="103" spans="1:10" ht="18" thickBot="1" x14ac:dyDescent="0.3">
      <c r="A103" s="35" t="s">
        <v>102</v>
      </c>
      <c r="D103" s="60"/>
      <c r="E103" s="46">
        <f>E91+E101</f>
        <v>24207.629999999997</v>
      </c>
      <c r="F103" s="45"/>
      <c r="G103" s="46">
        <f>G91+G101</f>
        <v>28212.149999999994</v>
      </c>
      <c r="J103" s="61"/>
    </row>
    <row r="104" spans="1:10" ht="9.4" customHeight="1" thickTop="1" x14ac:dyDescent="0.25">
      <c r="E104" s="45"/>
      <c r="F104" s="45"/>
      <c r="G104" s="45"/>
    </row>
    <row r="105" spans="1:10" x14ac:dyDescent="0.25">
      <c r="A105" s="35" t="s">
        <v>58</v>
      </c>
      <c r="D105" s="61"/>
      <c r="E105" s="45"/>
      <c r="F105" s="45"/>
      <c r="G105" s="45"/>
    </row>
    <row r="106" spans="1:10" x14ac:dyDescent="0.25">
      <c r="A106" s="37" t="s">
        <v>103</v>
      </c>
      <c r="D106" s="44"/>
      <c r="E106" s="45">
        <f>[1]TB!N33-E111</f>
        <v>1519.0100000000002</v>
      </c>
      <c r="F106" s="45"/>
      <c r="G106" s="45">
        <v>1167.3900000000001</v>
      </c>
    </row>
    <row r="107" spans="1:10" x14ac:dyDescent="0.25">
      <c r="A107" s="37" t="s">
        <v>92</v>
      </c>
      <c r="D107" s="44"/>
      <c r="E107" s="45">
        <v>0</v>
      </c>
      <c r="F107" s="45"/>
      <c r="G107" s="45">
        <v>195</v>
      </c>
    </row>
    <row r="108" spans="1:10" x14ac:dyDescent="0.25">
      <c r="D108" s="44"/>
      <c r="E108" s="47">
        <f>SUM(E106:E107)</f>
        <v>1519.0100000000002</v>
      </c>
      <c r="F108" s="45"/>
      <c r="G108" s="47">
        <f>SUM(G106:G107)</f>
        <v>1362.39</v>
      </c>
    </row>
    <row r="109" spans="1:10" ht="4.1500000000000004" customHeight="1" x14ac:dyDescent="0.25">
      <c r="E109" s="45"/>
      <c r="F109" s="45"/>
      <c r="G109" s="45"/>
    </row>
    <row r="110" spans="1:10" ht="14.45" customHeight="1" x14ac:dyDescent="0.25">
      <c r="A110" s="35" t="s">
        <v>104</v>
      </c>
      <c r="E110" s="45"/>
      <c r="F110" s="45"/>
      <c r="G110" s="45"/>
    </row>
    <row r="111" spans="1:10" x14ac:dyDescent="0.25">
      <c r="A111" s="37" t="s">
        <v>103</v>
      </c>
      <c r="E111" s="45">
        <v>700</v>
      </c>
      <c r="F111" s="45"/>
      <c r="G111" s="45">
        <v>700</v>
      </c>
    </row>
    <row r="112" spans="1:10" ht="9.6" customHeight="1" x14ac:dyDescent="0.25">
      <c r="E112" s="45"/>
      <c r="F112" s="45"/>
      <c r="G112" s="45"/>
    </row>
    <row r="113" spans="1:9" x14ac:dyDescent="0.25">
      <c r="A113" s="35" t="s">
        <v>105</v>
      </c>
      <c r="E113" s="45"/>
      <c r="F113" s="45"/>
      <c r="G113" s="45"/>
    </row>
    <row r="114" spans="1:9" x14ac:dyDescent="0.25">
      <c r="A114" s="37" t="s">
        <v>103</v>
      </c>
      <c r="E114" s="45">
        <v>3000</v>
      </c>
      <c r="F114" s="45"/>
      <c r="G114" s="45">
        <v>3000</v>
      </c>
    </row>
    <row r="115" spans="1:9" ht="6" customHeight="1" x14ac:dyDescent="0.25">
      <c r="E115" s="45"/>
      <c r="F115" s="45"/>
      <c r="G115" s="45"/>
    </row>
    <row r="116" spans="1:9" x14ac:dyDescent="0.25">
      <c r="A116" s="35" t="s">
        <v>106</v>
      </c>
      <c r="E116" s="45"/>
      <c r="F116" s="45"/>
      <c r="G116" s="45"/>
    </row>
    <row r="117" spans="1:9" x14ac:dyDescent="0.25">
      <c r="A117" s="37" t="s">
        <v>103</v>
      </c>
      <c r="E117" s="45">
        <v>1331.87</v>
      </c>
      <c r="F117" s="45"/>
      <c r="G117" s="45">
        <v>2206.96</v>
      </c>
    </row>
    <row r="118" spans="1:9" x14ac:dyDescent="0.25">
      <c r="A118" s="37" t="s">
        <v>107</v>
      </c>
      <c r="E118" s="59">
        <f>-[1]TB!K24</f>
        <v>-315</v>
      </c>
      <c r="F118" s="45"/>
      <c r="G118" s="59">
        <v>-1800</v>
      </c>
    </row>
    <row r="119" spans="1:9" x14ac:dyDescent="0.25">
      <c r="D119" s="35">
        <v>7</v>
      </c>
      <c r="E119" s="59">
        <f>SUM(E117:E118)</f>
        <v>1016.8699999999999</v>
      </c>
      <c r="F119" s="45"/>
      <c r="G119" s="59">
        <f>SUM(G117:G118)</f>
        <v>406.96000000000004</v>
      </c>
    </row>
    <row r="120" spans="1:9" ht="12" customHeight="1" x14ac:dyDescent="0.25"/>
    <row r="121" spans="1:9" ht="18" thickBot="1" x14ac:dyDescent="0.3">
      <c r="A121" s="35" t="s">
        <v>108</v>
      </c>
      <c r="E121" s="62">
        <f>E103+E108+E111+E119+E114</f>
        <v>30443.51</v>
      </c>
      <c r="G121" s="62">
        <f>G103+G108+G111+G119+G114</f>
        <v>33681.499999999993</v>
      </c>
    </row>
    <row r="122" spans="1:9" ht="14.65" customHeight="1" thickTop="1" x14ac:dyDescent="0.25">
      <c r="G122" s="55"/>
    </row>
    <row r="123" spans="1:9" x14ac:dyDescent="0.25">
      <c r="A123" s="35" t="s">
        <v>109</v>
      </c>
      <c r="E123" s="55" t="s">
        <v>26</v>
      </c>
      <c r="G123" s="55" t="s">
        <v>26</v>
      </c>
    </row>
    <row r="124" spans="1:9" ht="1.9" customHeight="1" x14ac:dyDescent="0.25"/>
    <row r="125" spans="1:9" x14ac:dyDescent="0.25">
      <c r="A125" s="37" t="s">
        <v>110</v>
      </c>
      <c r="D125" s="35">
        <v>8</v>
      </c>
      <c r="E125" s="38">
        <f>G125+E39</f>
        <v>24207.630000000005</v>
      </c>
      <c r="G125" s="38">
        <v>28212.15</v>
      </c>
      <c r="I125" s="63"/>
    </row>
    <row r="126" spans="1:9" x14ac:dyDescent="0.25">
      <c r="A126" s="37" t="s">
        <v>111</v>
      </c>
      <c r="D126" s="35">
        <v>9</v>
      </c>
      <c r="E126" s="38">
        <f>-[1]TB!O38</f>
        <v>1519.01</v>
      </c>
      <c r="G126" s="38">
        <v>1362.39</v>
      </c>
    </row>
    <row r="127" spans="1:9" x14ac:dyDescent="0.25">
      <c r="A127" s="37" t="s">
        <v>112</v>
      </c>
      <c r="D127" s="35"/>
      <c r="E127" s="38">
        <v>700</v>
      </c>
      <c r="G127" s="38">
        <v>700</v>
      </c>
    </row>
    <row r="128" spans="1:9" x14ac:dyDescent="0.25">
      <c r="A128" s="37" t="s">
        <v>113</v>
      </c>
      <c r="D128" s="35"/>
      <c r="E128" s="38">
        <v>3000</v>
      </c>
      <c r="G128" s="38">
        <v>3000</v>
      </c>
    </row>
    <row r="129" spans="1:7" x14ac:dyDescent="0.25">
      <c r="A129" s="37" t="s">
        <v>114</v>
      </c>
      <c r="D129" s="35">
        <v>10</v>
      </c>
      <c r="E129" s="38">
        <f>G129+E57</f>
        <v>1016.8699999999999</v>
      </c>
      <c r="G129" s="38">
        <v>406.96</v>
      </c>
    </row>
    <row r="130" spans="1:7" ht="10.9" customHeight="1" x14ac:dyDescent="0.25">
      <c r="D130" s="35"/>
    </row>
    <row r="131" spans="1:7" ht="18" thickBot="1" x14ac:dyDescent="0.3">
      <c r="A131" s="35" t="s">
        <v>115</v>
      </c>
      <c r="D131" s="60"/>
      <c r="E131" s="62">
        <f>SUM(E125:E130)</f>
        <v>30443.510000000002</v>
      </c>
      <c r="G131" s="62">
        <f>SUM(G125:G130)</f>
        <v>33681.5</v>
      </c>
    </row>
    <row r="132" spans="1:7" ht="11.65" customHeight="1" thickTop="1" x14ac:dyDescent="0.25"/>
    <row r="133" spans="1:7" x14ac:dyDescent="0.25">
      <c r="A133" s="37" t="s">
        <v>116</v>
      </c>
      <c r="E133" s="37" t="s">
        <v>116</v>
      </c>
    </row>
    <row r="134" spans="1:7" x14ac:dyDescent="0.25">
      <c r="A134" s="37" t="s">
        <v>117</v>
      </c>
      <c r="E134" s="37" t="s">
        <v>118</v>
      </c>
    </row>
    <row r="135" spans="1:7" x14ac:dyDescent="0.25">
      <c r="A135" s="37" t="s">
        <v>119</v>
      </c>
      <c r="E135" s="37" t="s">
        <v>120</v>
      </c>
    </row>
    <row r="136" spans="1:7" x14ac:dyDescent="0.25">
      <c r="A136" s="65" t="s">
        <v>121</v>
      </c>
      <c r="B136" s="65"/>
      <c r="C136" s="65"/>
      <c r="D136" s="65"/>
      <c r="E136" s="65"/>
      <c r="F136" s="65"/>
      <c r="G136" s="65"/>
    </row>
    <row r="139" spans="1:7" x14ac:dyDescent="0.25">
      <c r="E139" s="37"/>
    </row>
  </sheetData>
  <mergeCells count="2">
    <mergeCell ref="A62:G62"/>
    <mergeCell ref="A136:G136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1E8E-B6F5-4A7E-BFE0-DB71999CD69C}">
  <sheetPr>
    <pageSetUpPr fitToPage="1"/>
  </sheetPr>
  <dimension ref="A1:O161"/>
  <sheetViews>
    <sheetView topLeftCell="A148" workbookViewId="0">
      <selection activeCell="G104" sqref="G104"/>
    </sheetView>
  </sheetViews>
  <sheetFormatPr defaultRowHeight="18.75" x14ac:dyDescent="0.3"/>
  <cols>
    <col min="1" max="1" width="5.28515625" style="5" customWidth="1"/>
    <col min="2" max="2" width="38.85546875" style="5" customWidth="1"/>
    <col min="3" max="3" width="10.7109375" style="5" bestFit="1" customWidth="1"/>
    <col min="4" max="4" width="12.28515625" style="5" customWidth="1"/>
    <col min="5" max="5" width="13.7109375" style="5" bestFit="1" customWidth="1"/>
    <col min="6" max="6" width="3" style="6" customWidth="1"/>
    <col min="7" max="7" width="10.7109375" style="5" bestFit="1" customWidth="1"/>
    <col min="8" max="8" width="12.28515625" style="5" customWidth="1"/>
    <col min="9" max="9" width="13.28515625" style="5" bestFit="1" customWidth="1"/>
    <col min="10" max="10" width="8.85546875" style="5"/>
    <col min="11" max="11" width="8.85546875" style="22"/>
  </cols>
  <sheetData>
    <row r="1" spans="1:9" x14ac:dyDescent="0.3">
      <c r="A1" s="2" t="s">
        <v>0</v>
      </c>
    </row>
    <row r="2" spans="1:9" x14ac:dyDescent="0.3">
      <c r="A2" s="2" t="s">
        <v>122</v>
      </c>
    </row>
    <row r="3" spans="1:9" x14ac:dyDescent="0.3">
      <c r="C3" s="66">
        <v>44834</v>
      </c>
      <c r="D3" s="66"/>
      <c r="E3" s="66"/>
      <c r="F3" s="24"/>
      <c r="G3" s="66">
        <v>44469</v>
      </c>
      <c r="H3" s="66"/>
      <c r="I3" s="66"/>
    </row>
    <row r="4" spans="1:9" x14ac:dyDescent="0.3">
      <c r="C4" s="66"/>
      <c r="D4" s="66"/>
      <c r="E4" s="66"/>
      <c r="F4" s="24"/>
      <c r="G4" s="66"/>
      <c r="H4" s="66"/>
      <c r="I4" s="66"/>
    </row>
    <row r="5" spans="1:9" x14ac:dyDescent="0.3">
      <c r="C5" s="23"/>
      <c r="D5" s="23"/>
      <c r="E5" s="23"/>
      <c r="F5" s="24"/>
      <c r="G5" s="23"/>
      <c r="H5" s="23"/>
      <c r="I5" s="23"/>
    </row>
    <row r="6" spans="1:9" x14ac:dyDescent="0.3">
      <c r="C6" s="25" t="s">
        <v>123</v>
      </c>
      <c r="D6" s="26" t="s">
        <v>124</v>
      </c>
      <c r="E6" s="26" t="s">
        <v>125</v>
      </c>
      <c r="G6" s="25" t="s">
        <v>123</v>
      </c>
      <c r="H6" s="26" t="s">
        <v>124</v>
      </c>
      <c r="I6" s="26" t="s">
        <v>125</v>
      </c>
    </row>
    <row r="7" spans="1:9" x14ac:dyDescent="0.3">
      <c r="A7" s="2">
        <v>1</v>
      </c>
      <c r="B7" s="2" t="s">
        <v>27</v>
      </c>
      <c r="C7" s="19"/>
      <c r="D7" s="15" t="s">
        <v>26</v>
      </c>
      <c r="E7" s="15" t="s">
        <v>26</v>
      </c>
      <c r="F7" s="27"/>
      <c r="G7" s="19"/>
      <c r="H7" s="15" t="s">
        <v>26</v>
      </c>
      <c r="I7" s="15" t="s">
        <v>26</v>
      </c>
    </row>
    <row r="8" spans="1:9" x14ac:dyDescent="0.3">
      <c r="A8" s="2"/>
      <c r="B8" s="2"/>
      <c r="C8" s="19"/>
      <c r="D8" s="15"/>
      <c r="E8" s="15"/>
      <c r="F8" s="27"/>
      <c r="G8" s="19"/>
      <c r="H8" s="15"/>
      <c r="I8" s="15"/>
    </row>
    <row r="9" spans="1:9" ht="19.5" x14ac:dyDescent="0.35">
      <c r="B9" s="20" t="s">
        <v>126</v>
      </c>
      <c r="F9" s="5"/>
    </row>
    <row r="10" spans="1:9" x14ac:dyDescent="0.3">
      <c r="B10" s="5" t="s">
        <v>123</v>
      </c>
      <c r="C10" s="19">
        <v>2295</v>
      </c>
      <c r="D10" s="6">
        <v>8</v>
      </c>
      <c r="E10" s="6">
        <f>C10*D10</f>
        <v>18360</v>
      </c>
      <c r="F10" s="5"/>
      <c r="G10" s="19">
        <v>26</v>
      </c>
      <c r="H10" s="6">
        <v>8.8000000000000007</v>
      </c>
      <c r="I10" s="6">
        <v>228.8</v>
      </c>
    </row>
    <row r="11" spans="1:9" x14ac:dyDescent="0.3">
      <c r="B11" s="5" t="s">
        <v>123</v>
      </c>
      <c r="C11" s="19"/>
      <c r="D11" s="6">
        <v>0</v>
      </c>
      <c r="E11" s="6">
        <v>0</v>
      </c>
      <c r="F11" s="5"/>
      <c r="G11" s="19">
        <v>2427</v>
      </c>
      <c r="H11" s="6">
        <v>5</v>
      </c>
      <c r="I11" s="6">
        <v>12135</v>
      </c>
    </row>
    <row r="12" spans="1:9" x14ac:dyDescent="0.3">
      <c r="B12" s="5" t="s">
        <v>127</v>
      </c>
      <c r="C12" s="19"/>
      <c r="D12" s="6"/>
      <c r="E12" s="6">
        <v>25</v>
      </c>
      <c r="F12" s="5"/>
      <c r="G12" s="19"/>
      <c r="H12" s="6"/>
      <c r="I12" s="6">
        <v>25</v>
      </c>
    </row>
    <row r="13" spans="1:9" x14ac:dyDescent="0.3">
      <c r="C13" s="19"/>
      <c r="D13" s="6"/>
      <c r="E13" s="16">
        <f>SUM(E10:E12)</f>
        <v>18385</v>
      </c>
      <c r="F13" s="5"/>
      <c r="G13" s="19"/>
      <c r="H13" s="6"/>
      <c r="I13" s="16">
        <f>SUM(I10:I12)</f>
        <v>12388.8</v>
      </c>
    </row>
    <row r="14" spans="1:9" x14ac:dyDescent="0.3">
      <c r="C14" s="19"/>
      <c r="D14" s="6"/>
      <c r="E14" s="6"/>
      <c r="F14" s="5"/>
      <c r="G14" s="19"/>
      <c r="H14" s="6"/>
      <c r="I14" s="6"/>
    </row>
    <row r="15" spans="1:9" ht="19.5" x14ac:dyDescent="0.35">
      <c r="B15" s="20" t="s">
        <v>128</v>
      </c>
      <c r="C15" s="19"/>
      <c r="D15" s="6"/>
      <c r="E15" s="6"/>
      <c r="F15" s="5"/>
      <c r="G15" s="19"/>
      <c r="H15" s="6"/>
      <c r="I15" s="6"/>
    </row>
    <row r="16" spans="1:9" x14ac:dyDescent="0.3">
      <c r="B16" s="5" t="s">
        <v>123</v>
      </c>
      <c r="C16" s="19">
        <v>2295</v>
      </c>
      <c r="D16" s="6">
        <v>6.1</v>
      </c>
      <c r="E16" s="6">
        <f>-C16*D16</f>
        <v>-13999.5</v>
      </c>
      <c r="F16" s="5"/>
      <c r="G16" s="19">
        <v>26</v>
      </c>
      <c r="H16" s="6">
        <v>6.1</v>
      </c>
      <c r="I16" s="6">
        <v>-158.6</v>
      </c>
    </row>
    <row r="17" spans="1:11" x14ac:dyDescent="0.3">
      <c r="B17" s="5" t="s">
        <v>123</v>
      </c>
      <c r="C17" s="19"/>
      <c r="D17" s="6">
        <v>0</v>
      </c>
      <c r="E17" s="6">
        <f>-C17*D17</f>
        <v>0</v>
      </c>
      <c r="F17" s="5"/>
      <c r="G17" s="19">
        <v>2427</v>
      </c>
      <c r="H17" s="6">
        <v>4</v>
      </c>
      <c r="I17" s="6">
        <v>-9708</v>
      </c>
    </row>
    <row r="18" spans="1:11" x14ac:dyDescent="0.3">
      <c r="C18" s="6"/>
      <c r="D18" s="6"/>
      <c r="E18" s="16">
        <f>SUM(E16:E17)</f>
        <v>-13999.5</v>
      </c>
      <c r="F18" s="5"/>
      <c r="G18" s="6"/>
      <c r="H18" s="6"/>
      <c r="I18" s="16">
        <f>SUM(I16:I17)</f>
        <v>-9866.6</v>
      </c>
    </row>
    <row r="19" spans="1:11" x14ac:dyDescent="0.3">
      <c r="C19" s="6"/>
      <c r="D19" s="6"/>
      <c r="E19" s="6"/>
      <c r="F19" s="5"/>
      <c r="G19" s="6"/>
      <c r="H19" s="6"/>
      <c r="I19" s="6"/>
    </row>
    <row r="20" spans="1:11" ht="20.25" thickBot="1" x14ac:dyDescent="0.4">
      <c r="B20" s="20" t="s">
        <v>129</v>
      </c>
      <c r="C20" s="6"/>
      <c r="D20" s="6"/>
      <c r="E20" s="21">
        <f>E13+E18</f>
        <v>4385.5</v>
      </c>
      <c r="F20" s="5"/>
      <c r="G20" s="6"/>
      <c r="H20" s="6"/>
      <c r="I20" s="21">
        <f>I13+I18</f>
        <v>2522.1999999999989</v>
      </c>
    </row>
    <row r="21" spans="1:11" ht="20.25" thickTop="1" x14ac:dyDescent="0.35">
      <c r="B21" s="20"/>
      <c r="C21" s="6"/>
      <c r="D21" s="6"/>
      <c r="E21" s="6"/>
      <c r="F21" s="5"/>
      <c r="G21" s="6"/>
      <c r="H21" s="6"/>
      <c r="I21" s="6"/>
    </row>
    <row r="22" spans="1:11" ht="19.5" x14ac:dyDescent="0.35">
      <c r="B22" s="20"/>
      <c r="C22" s="6"/>
      <c r="D22" s="6"/>
      <c r="E22" s="6"/>
      <c r="F22" s="5"/>
      <c r="G22" s="6"/>
      <c r="H22" s="6"/>
      <c r="I22" s="6"/>
    </row>
    <row r="23" spans="1:11" x14ac:dyDescent="0.3">
      <c r="C23" s="66">
        <v>44834</v>
      </c>
      <c r="D23" s="66"/>
      <c r="E23" s="66"/>
      <c r="F23" s="23"/>
      <c r="G23" s="66">
        <v>44469</v>
      </c>
      <c r="H23" s="66"/>
      <c r="I23" s="66"/>
      <c r="K23"/>
    </row>
    <row r="24" spans="1:11" x14ac:dyDescent="0.3">
      <c r="C24" s="66"/>
      <c r="D24" s="66"/>
      <c r="E24" s="66"/>
      <c r="F24" s="23"/>
      <c r="G24" s="66"/>
      <c r="H24" s="66"/>
      <c r="I24" s="66"/>
      <c r="K24"/>
    </row>
    <row r="25" spans="1:11" x14ac:dyDescent="0.3">
      <c r="C25" s="23"/>
      <c r="D25" s="23"/>
      <c r="E25" s="23"/>
      <c r="F25" s="23"/>
      <c r="G25" s="23"/>
      <c r="H25" s="23"/>
      <c r="I25" s="23"/>
      <c r="K25"/>
    </row>
    <row r="26" spans="1:11" x14ac:dyDescent="0.3">
      <c r="A26" s="2">
        <v>2</v>
      </c>
      <c r="B26" s="2" t="s">
        <v>35</v>
      </c>
      <c r="C26" s="28"/>
      <c r="D26" s="6"/>
      <c r="E26" s="18" t="s">
        <v>26</v>
      </c>
      <c r="F26" s="29"/>
      <c r="G26" s="28"/>
      <c r="H26" s="6"/>
      <c r="I26" s="18" t="s">
        <v>26</v>
      </c>
      <c r="K26"/>
    </row>
    <row r="27" spans="1:11" x14ac:dyDescent="0.3">
      <c r="C27" s="28"/>
      <c r="D27" s="6"/>
      <c r="E27" s="6"/>
      <c r="F27" s="5"/>
      <c r="G27" s="28"/>
      <c r="H27" s="6"/>
      <c r="I27" s="6"/>
      <c r="K27"/>
    </row>
    <row r="28" spans="1:11" x14ac:dyDescent="0.3">
      <c r="B28" s="5" t="s">
        <v>130</v>
      </c>
      <c r="C28" s="28"/>
      <c r="D28" s="6"/>
      <c r="E28" s="6">
        <v>-250</v>
      </c>
      <c r="F28" s="5"/>
      <c r="G28" s="28"/>
      <c r="H28" s="6"/>
      <c r="I28" s="5">
        <v>0</v>
      </c>
      <c r="K28"/>
    </row>
    <row r="29" spans="1:11" x14ac:dyDescent="0.3">
      <c r="B29" s="5" t="s">
        <v>131</v>
      </c>
      <c r="C29" s="28"/>
      <c r="D29" s="6"/>
      <c r="E29" s="6">
        <v>-264</v>
      </c>
      <c r="F29" s="5"/>
      <c r="G29" s="28"/>
      <c r="H29" s="6"/>
      <c r="I29" s="6">
        <v>-130</v>
      </c>
      <c r="K29"/>
    </row>
    <row r="30" spans="1:11" ht="20.25" thickBot="1" x14ac:dyDescent="0.4">
      <c r="B30" s="20" t="s">
        <v>132</v>
      </c>
      <c r="C30" s="28"/>
      <c r="D30" s="6"/>
      <c r="E30" s="21">
        <f>SUM(E28:E29)</f>
        <v>-514</v>
      </c>
      <c r="F30" s="5"/>
      <c r="G30" s="28"/>
      <c r="H30" s="6"/>
      <c r="I30" s="21">
        <f>SUM(I29:I29)</f>
        <v>-130</v>
      </c>
      <c r="K30"/>
    </row>
    <row r="31" spans="1:11" ht="33" customHeight="1" thickTop="1" x14ac:dyDescent="0.3"/>
    <row r="32" spans="1:11" x14ac:dyDescent="0.3">
      <c r="A32" s="2"/>
      <c r="C32" s="24"/>
      <c r="D32" s="24"/>
      <c r="E32" s="24"/>
      <c r="G32" s="24"/>
      <c r="H32" s="24"/>
      <c r="I32" s="24"/>
    </row>
    <row r="33" spans="1:9" x14ac:dyDescent="0.3">
      <c r="C33" s="66">
        <v>44834</v>
      </c>
      <c r="D33" s="66"/>
      <c r="E33" s="66"/>
      <c r="G33" s="66">
        <v>44469</v>
      </c>
      <c r="H33" s="66"/>
      <c r="I33" s="66"/>
    </row>
    <row r="34" spans="1:9" x14ac:dyDescent="0.3">
      <c r="C34" s="23"/>
      <c r="D34" s="23"/>
      <c r="E34" s="23"/>
      <c r="G34" s="23"/>
      <c r="H34" s="23"/>
      <c r="I34" s="23"/>
    </row>
    <row r="35" spans="1:9" x14ac:dyDescent="0.3">
      <c r="A35" s="2">
        <v>3</v>
      </c>
      <c r="B35" s="2" t="s">
        <v>45</v>
      </c>
      <c r="C35" s="29"/>
      <c r="D35" s="29"/>
      <c r="E35" s="18" t="s">
        <v>26</v>
      </c>
      <c r="F35" s="29"/>
      <c r="G35" s="29"/>
      <c r="H35" s="29"/>
      <c r="I35" s="18" t="s">
        <v>26</v>
      </c>
    </row>
    <row r="36" spans="1:9" x14ac:dyDescent="0.3">
      <c r="A36" s="2"/>
      <c r="B36" s="2"/>
      <c r="C36" s="29"/>
      <c r="D36" s="29"/>
      <c r="E36" s="18"/>
      <c r="F36" s="29"/>
      <c r="G36" s="29"/>
      <c r="H36" s="29"/>
      <c r="I36" s="18"/>
    </row>
    <row r="37" spans="1:9" x14ac:dyDescent="0.3">
      <c r="A37" s="2"/>
      <c r="B37" s="5" t="s">
        <v>119</v>
      </c>
      <c r="E37" s="6">
        <f>-[1]Payments!G228+51.2</f>
        <v>-858.8</v>
      </c>
      <c r="I37" s="6">
        <v>-51.2</v>
      </c>
    </row>
    <row r="38" spans="1:9" x14ac:dyDescent="0.3">
      <c r="A38" s="2"/>
      <c r="B38" s="5" t="s">
        <v>133</v>
      </c>
      <c r="E38" s="6">
        <f>-[1]Payments!H228</f>
        <v>-523.13</v>
      </c>
      <c r="I38" s="6">
        <v>-60.2</v>
      </c>
    </row>
    <row r="39" spans="1:9" x14ac:dyDescent="0.3">
      <c r="A39" s="2"/>
      <c r="B39" s="5" t="s">
        <v>134</v>
      </c>
      <c r="E39" s="6">
        <f>-[1]Payments!I228</f>
        <v>-326</v>
      </c>
      <c r="I39" s="6">
        <v>0</v>
      </c>
    </row>
    <row r="40" spans="1:9" x14ac:dyDescent="0.3">
      <c r="A40" s="2"/>
      <c r="B40" s="5" t="s">
        <v>135</v>
      </c>
      <c r="E40" s="6">
        <f>-[1]Payments!J228</f>
        <v>-407.8</v>
      </c>
      <c r="I40" s="6">
        <v>-132.30000000000001</v>
      </c>
    </row>
    <row r="41" spans="1:9" x14ac:dyDescent="0.3">
      <c r="A41" s="2"/>
      <c r="B41" s="5" t="s">
        <v>120</v>
      </c>
      <c r="E41" s="6">
        <f>-[1]Payments!K228-E72</f>
        <v>-1013.6999999999998</v>
      </c>
      <c r="I41" s="6">
        <v>-352.1</v>
      </c>
    </row>
    <row r="42" spans="1:9" x14ac:dyDescent="0.3">
      <c r="A42" s="2"/>
      <c r="B42" s="5" t="s">
        <v>136</v>
      </c>
      <c r="E42" s="6">
        <f>-[1]Payments!L228+54.6</f>
        <v>-432.65</v>
      </c>
      <c r="I42" s="6">
        <v>-54.6</v>
      </c>
    </row>
    <row r="43" spans="1:9" x14ac:dyDescent="0.3">
      <c r="A43" s="2"/>
      <c r="B43" s="5" t="s">
        <v>137</v>
      </c>
      <c r="E43" s="6">
        <f>-[1]Payments!N228</f>
        <v>-1068.3000000000002</v>
      </c>
      <c r="I43" s="6">
        <v>-106.4</v>
      </c>
    </row>
    <row r="44" spans="1:9" x14ac:dyDescent="0.3">
      <c r="A44" s="2"/>
      <c r="E44" s="6"/>
      <c r="I44" s="6"/>
    </row>
    <row r="45" spans="1:9" ht="20.25" thickBot="1" x14ac:dyDescent="0.4">
      <c r="A45" s="2"/>
      <c r="B45" s="20" t="s">
        <v>132</v>
      </c>
      <c r="E45" s="21">
        <f>SUM(E37:E44)</f>
        <v>-4630.38</v>
      </c>
      <c r="I45" s="21">
        <f>SUM(I37:I44)</f>
        <v>-756.80000000000007</v>
      </c>
    </row>
    <row r="46" spans="1:9" ht="20.25" thickTop="1" x14ac:dyDescent="0.35">
      <c r="A46" s="2"/>
      <c r="B46" s="20"/>
      <c r="E46" s="6"/>
      <c r="I46" s="6"/>
    </row>
    <row r="47" spans="1:9" ht="19.5" x14ac:dyDescent="0.35">
      <c r="A47" s="2"/>
      <c r="B47" s="20"/>
      <c r="E47" s="6"/>
      <c r="I47" s="6"/>
    </row>
    <row r="48" spans="1:9" ht="19.5" x14ac:dyDescent="0.35">
      <c r="A48" s="2"/>
      <c r="B48" s="20"/>
      <c r="E48" s="6"/>
      <c r="I48" s="6"/>
    </row>
    <row r="49" spans="1:11" ht="19.5" x14ac:dyDescent="0.35">
      <c r="A49" s="2"/>
      <c r="B49" s="20"/>
      <c r="E49" s="6"/>
      <c r="I49" s="6"/>
    </row>
    <row r="50" spans="1:11" ht="19.5" x14ac:dyDescent="0.35">
      <c r="A50" s="2"/>
      <c r="B50" s="20"/>
      <c r="E50" s="6"/>
      <c r="I50" s="6"/>
    </row>
    <row r="51" spans="1:11" ht="19.5" x14ac:dyDescent="0.35">
      <c r="A51" s="2"/>
      <c r="B51" s="20"/>
      <c r="E51" s="6"/>
      <c r="I51" s="6"/>
    </row>
    <row r="52" spans="1:11" x14ac:dyDescent="0.3">
      <c r="A52" s="2"/>
      <c r="B52" s="67" t="s">
        <v>138</v>
      </c>
      <c r="C52" s="67"/>
      <c r="D52" s="67"/>
      <c r="E52" s="67"/>
      <c r="F52" s="67"/>
      <c r="G52" s="67"/>
      <c r="H52" s="67"/>
      <c r="I52" s="67"/>
    </row>
    <row r="53" spans="1:11" x14ac:dyDescent="0.3">
      <c r="A53" s="2"/>
      <c r="B53" s="17"/>
      <c r="C53" s="17"/>
      <c r="D53" s="17"/>
      <c r="E53" s="17"/>
      <c r="F53" s="17"/>
      <c r="G53" s="17"/>
      <c r="H53" s="17"/>
      <c r="I53" s="17"/>
    </row>
    <row r="54" spans="1:11" x14ac:dyDescent="0.3">
      <c r="A54" s="2"/>
      <c r="B54" s="17"/>
      <c r="C54" s="17"/>
      <c r="D54" s="17"/>
      <c r="E54" s="17"/>
      <c r="F54" s="17"/>
      <c r="G54" s="17"/>
      <c r="H54" s="17"/>
      <c r="I54" s="17"/>
    </row>
    <row r="55" spans="1:11" x14ac:dyDescent="0.3">
      <c r="A55" s="2"/>
      <c r="B55" s="17"/>
      <c r="C55" s="17"/>
      <c r="D55" s="17"/>
      <c r="E55" s="17"/>
      <c r="F55" s="17"/>
      <c r="G55" s="17"/>
      <c r="H55" s="17"/>
      <c r="I55" s="17"/>
    </row>
    <row r="56" spans="1:11" x14ac:dyDescent="0.3">
      <c r="A56" s="2" t="s">
        <v>0</v>
      </c>
    </row>
    <row r="57" spans="1:11" x14ac:dyDescent="0.3">
      <c r="A57" s="2" t="s">
        <v>122</v>
      </c>
    </row>
    <row r="58" spans="1:11" x14ac:dyDescent="0.3">
      <c r="A58" s="2"/>
    </row>
    <row r="59" spans="1:11" x14ac:dyDescent="0.3">
      <c r="A59" s="2"/>
    </row>
    <row r="60" spans="1:11" x14ac:dyDescent="0.3">
      <c r="A60" s="2"/>
      <c r="C60" s="66">
        <v>44834</v>
      </c>
      <c r="D60" s="66"/>
      <c r="E60" s="66"/>
      <c r="F60" s="27"/>
      <c r="G60" s="66">
        <v>44469</v>
      </c>
      <c r="H60" s="66"/>
      <c r="I60" s="66"/>
    </row>
    <row r="61" spans="1:11" x14ac:dyDescent="0.3">
      <c r="A61" s="2"/>
      <c r="C61" s="23"/>
      <c r="D61" s="23"/>
      <c r="E61" s="23"/>
      <c r="F61" s="27"/>
      <c r="G61" s="23"/>
      <c r="H61" s="23"/>
      <c r="I61" s="23"/>
    </row>
    <row r="62" spans="1:11" x14ac:dyDescent="0.3">
      <c r="A62" s="2">
        <v>4</v>
      </c>
      <c r="B62" s="2" t="s">
        <v>49</v>
      </c>
      <c r="C62" s="29"/>
      <c r="D62" s="29"/>
      <c r="E62" s="18" t="s">
        <v>26</v>
      </c>
      <c r="F62" s="29"/>
      <c r="G62" s="29"/>
      <c r="H62" s="29"/>
      <c r="I62" s="18" t="s">
        <v>26</v>
      </c>
      <c r="K62"/>
    </row>
    <row r="63" spans="1:11" x14ac:dyDescent="0.3">
      <c r="B63" s="5" t="s">
        <v>139</v>
      </c>
      <c r="C63" s="28"/>
      <c r="D63" s="6"/>
      <c r="E63" s="6">
        <f>-[1]TB!E14+13.5</f>
        <v>3141.95</v>
      </c>
      <c r="F63" s="5"/>
      <c r="G63" s="28"/>
      <c r="H63" s="6"/>
      <c r="I63" s="6">
        <v>974.97</v>
      </c>
      <c r="K63"/>
    </row>
    <row r="64" spans="1:11" x14ac:dyDescent="0.3">
      <c r="B64" s="30" t="s">
        <v>140</v>
      </c>
      <c r="C64" s="28"/>
      <c r="D64" s="6"/>
      <c r="E64" s="6"/>
      <c r="F64" s="5"/>
      <c r="G64" s="28"/>
      <c r="H64" s="6"/>
      <c r="I64" s="6"/>
      <c r="K64"/>
    </row>
    <row r="65" spans="1:11" x14ac:dyDescent="0.3">
      <c r="B65" s="5" t="s">
        <v>141</v>
      </c>
      <c r="C65" s="28"/>
      <c r="D65" s="6">
        <f>-[1]TB!F14-[1]TB!I14-E73-13.5</f>
        <v>-2771.58</v>
      </c>
      <c r="E65" s="6"/>
      <c r="F65" s="5"/>
      <c r="G65" s="28"/>
      <c r="H65" s="6">
        <v>-499.29</v>
      </c>
      <c r="I65" s="6"/>
      <c r="K65"/>
    </row>
    <row r="66" spans="1:11" x14ac:dyDescent="0.3">
      <c r="C66" s="28"/>
      <c r="D66" s="31"/>
      <c r="E66" s="31">
        <f>SUM(D65:D66)</f>
        <v>-2771.58</v>
      </c>
      <c r="F66" s="5"/>
      <c r="G66" s="28"/>
      <c r="H66" s="31"/>
      <c r="I66" s="31">
        <f>SUM(H65:H66)</f>
        <v>-499.29</v>
      </c>
      <c r="K66"/>
    </row>
    <row r="67" spans="1:11" x14ac:dyDescent="0.3">
      <c r="C67" s="28"/>
      <c r="D67" s="6"/>
      <c r="E67" s="6">
        <f>SUM(E63:E66)</f>
        <v>370.36999999999989</v>
      </c>
      <c r="F67" s="5"/>
      <c r="G67" s="28"/>
      <c r="H67" s="6"/>
      <c r="I67" s="6">
        <f>SUM(I63:I66)</f>
        <v>475.68</v>
      </c>
      <c r="K67"/>
    </row>
    <row r="68" spans="1:11" x14ac:dyDescent="0.3">
      <c r="B68" s="5" t="s">
        <v>142</v>
      </c>
      <c r="C68" s="28"/>
      <c r="D68" s="6">
        <f>-[1]TB!B14</f>
        <v>-1136.9000000000001</v>
      </c>
      <c r="E68" s="6"/>
      <c r="F68" s="5"/>
      <c r="G68" s="28"/>
      <c r="H68" s="6">
        <v>-1405.13</v>
      </c>
      <c r="I68" s="6"/>
      <c r="K68"/>
    </row>
    <row r="69" spans="1:11" x14ac:dyDescent="0.3">
      <c r="A69" s="2"/>
      <c r="B69" s="5" t="s">
        <v>143</v>
      </c>
      <c r="C69" s="28"/>
      <c r="D69" s="31">
        <f>-[1]TB!J14</f>
        <v>1475.06</v>
      </c>
      <c r="E69" s="6">
        <f>SUM(D68:D69)</f>
        <v>338.15999999999985</v>
      </c>
      <c r="F69" s="5"/>
      <c r="G69" s="28"/>
      <c r="H69" s="31">
        <v>1136.9000000000001</v>
      </c>
      <c r="I69" s="6">
        <f>SUM(H68:H69)</f>
        <v>-268.23</v>
      </c>
      <c r="K69"/>
    </row>
    <row r="70" spans="1:11" x14ac:dyDescent="0.3">
      <c r="C70" s="28"/>
      <c r="D70" s="6"/>
      <c r="E70" s="31"/>
      <c r="F70" s="5"/>
      <c r="G70" s="28"/>
      <c r="H70" s="6"/>
      <c r="I70" s="31"/>
      <c r="K70"/>
    </row>
    <row r="71" spans="1:11" x14ac:dyDescent="0.3">
      <c r="B71" s="5" t="s">
        <v>144</v>
      </c>
      <c r="C71" s="28"/>
      <c r="D71" s="6"/>
      <c r="E71" s="6">
        <f>SUM(E67:E70)</f>
        <v>708.52999999999975</v>
      </c>
      <c r="F71" s="5"/>
      <c r="G71" s="28"/>
      <c r="H71" s="6"/>
      <c r="I71" s="6">
        <f>SUM(I67:I70)</f>
        <v>207.45</v>
      </c>
      <c r="K71"/>
    </row>
    <row r="72" spans="1:11" x14ac:dyDescent="0.3">
      <c r="B72" s="5" t="s">
        <v>145</v>
      </c>
      <c r="C72" s="28"/>
      <c r="D72" s="6"/>
      <c r="E72" s="6">
        <v>-246</v>
      </c>
      <c r="F72" s="5"/>
      <c r="G72" s="28"/>
      <c r="H72" s="6"/>
      <c r="I72" s="6">
        <v>0</v>
      </c>
      <c r="K72"/>
    </row>
    <row r="73" spans="1:11" x14ac:dyDescent="0.3">
      <c r="B73" s="5" t="s">
        <v>146</v>
      </c>
      <c r="C73" s="28"/>
      <c r="D73" s="6"/>
      <c r="E73" s="6">
        <v>-72</v>
      </c>
      <c r="F73" s="5"/>
      <c r="G73" s="28"/>
      <c r="H73" s="6"/>
      <c r="I73" s="6">
        <v>-87</v>
      </c>
      <c r="K73"/>
    </row>
    <row r="74" spans="1:11" ht="20.25" thickBot="1" x14ac:dyDescent="0.4">
      <c r="B74" s="20" t="s">
        <v>147</v>
      </c>
      <c r="C74" s="28"/>
      <c r="D74" s="6"/>
      <c r="E74" s="21">
        <f>SUM(E71:E73)</f>
        <v>390.52999999999975</v>
      </c>
      <c r="F74" s="5"/>
      <c r="G74" s="28"/>
      <c r="H74" s="6"/>
      <c r="I74" s="21">
        <f>SUM(I71:I73)</f>
        <v>120.44999999999999</v>
      </c>
      <c r="K74"/>
    </row>
    <row r="75" spans="1:11" ht="20.25" thickTop="1" x14ac:dyDescent="0.35">
      <c r="B75" s="20"/>
      <c r="C75" s="28"/>
      <c r="D75" s="6"/>
      <c r="E75" s="6"/>
      <c r="F75" s="5"/>
      <c r="G75" s="28"/>
      <c r="H75" s="6"/>
      <c r="I75" s="6"/>
      <c r="K75"/>
    </row>
    <row r="76" spans="1:11" ht="19.5" x14ac:dyDescent="0.35">
      <c r="B76" s="20"/>
      <c r="C76" s="28"/>
      <c r="D76" s="6"/>
      <c r="E76" s="6"/>
      <c r="F76" s="5"/>
      <c r="G76" s="28"/>
      <c r="H76" s="6"/>
      <c r="I76" s="6"/>
      <c r="K76"/>
    </row>
    <row r="77" spans="1:11" x14ac:dyDescent="0.3">
      <c r="A77" s="2"/>
      <c r="C77" s="66">
        <v>44834</v>
      </c>
      <c r="D77" s="66"/>
      <c r="E77" s="66"/>
      <c r="F77" s="27"/>
      <c r="G77" s="66">
        <v>44469</v>
      </c>
      <c r="H77" s="66"/>
      <c r="I77" s="66"/>
      <c r="K77"/>
    </row>
    <row r="78" spans="1:11" x14ac:dyDescent="0.3">
      <c r="B78" s="2"/>
      <c r="C78" s="29"/>
      <c r="D78" s="29"/>
      <c r="E78" s="18"/>
      <c r="F78" s="29"/>
      <c r="G78" s="29"/>
      <c r="H78" s="29"/>
      <c r="I78" s="18"/>
      <c r="K78"/>
    </row>
    <row r="79" spans="1:11" x14ac:dyDescent="0.3">
      <c r="A79" s="5">
        <v>5</v>
      </c>
      <c r="B79" s="2" t="s">
        <v>99</v>
      </c>
      <c r="C79" s="29"/>
      <c r="E79" s="18" t="s">
        <v>26</v>
      </c>
      <c r="F79" s="29"/>
      <c r="G79" s="29"/>
      <c r="I79" s="18" t="s">
        <v>26</v>
      </c>
    </row>
    <row r="80" spans="1:11" x14ac:dyDescent="0.3">
      <c r="B80" s="5" t="s">
        <v>148</v>
      </c>
      <c r="C80" s="29"/>
      <c r="D80" s="6"/>
      <c r="E80" s="6">
        <v>2838</v>
      </c>
      <c r="G80" s="29"/>
      <c r="H80" s="6"/>
      <c r="I80" s="6">
        <v>0</v>
      </c>
    </row>
    <row r="81" spans="1:10" x14ac:dyDescent="0.3">
      <c r="B81" s="5" t="s">
        <v>149</v>
      </c>
      <c r="C81" s="29"/>
      <c r="D81" s="6"/>
      <c r="E81" s="6"/>
      <c r="G81" s="29"/>
      <c r="H81" s="6"/>
      <c r="I81" s="6"/>
    </row>
    <row r="82" spans="1:10" x14ac:dyDescent="0.3">
      <c r="B82" s="5" t="s">
        <v>150</v>
      </c>
      <c r="C82" s="29"/>
      <c r="D82" s="6">
        <v>-45</v>
      </c>
      <c r="G82" s="29"/>
      <c r="H82" s="6">
        <v>0</v>
      </c>
    </row>
    <row r="83" spans="1:10" x14ac:dyDescent="0.3">
      <c r="B83" s="5" t="s">
        <v>151</v>
      </c>
      <c r="C83" s="29"/>
      <c r="D83" s="6">
        <v>-180</v>
      </c>
      <c r="G83" s="29"/>
      <c r="H83" s="6">
        <v>0</v>
      </c>
    </row>
    <row r="84" spans="1:10" x14ac:dyDescent="0.3">
      <c r="B84" s="5" t="s">
        <v>152</v>
      </c>
      <c r="C84" s="29"/>
      <c r="D84" s="6">
        <v>-2345.3000000000002</v>
      </c>
      <c r="G84" s="29"/>
      <c r="H84" s="6">
        <v>0</v>
      </c>
    </row>
    <row r="85" spans="1:10" x14ac:dyDescent="0.3">
      <c r="A85" s="17"/>
      <c r="B85" s="5" t="s">
        <v>153</v>
      </c>
      <c r="C85" s="29"/>
      <c r="D85" s="6">
        <v>-100</v>
      </c>
      <c r="G85" s="29"/>
      <c r="H85" s="6">
        <v>0</v>
      </c>
      <c r="J85" s="17"/>
    </row>
    <row r="86" spans="1:10" x14ac:dyDescent="0.3">
      <c r="B86" s="5" t="s">
        <v>154</v>
      </c>
      <c r="C86" s="29"/>
      <c r="D86" s="31">
        <v>-165.5</v>
      </c>
      <c r="E86" s="6">
        <f>SUM(D82:D86)</f>
        <v>-2835.8</v>
      </c>
      <c r="G86" s="29"/>
      <c r="H86" s="31">
        <v>0</v>
      </c>
      <c r="I86" s="6">
        <f>SUM(H82:H86)</f>
        <v>0</v>
      </c>
    </row>
    <row r="87" spans="1:10" ht="20.25" thickBot="1" x14ac:dyDescent="0.4">
      <c r="B87" s="20" t="s">
        <v>155</v>
      </c>
      <c r="C87" s="29"/>
      <c r="D87" s="6"/>
      <c r="E87" s="21">
        <f>SUM(E80:E86)</f>
        <v>2.1999999999998181</v>
      </c>
      <c r="G87" s="29"/>
      <c r="H87" s="6"/>
      <c r="I87" s="21">
        <f>SUM(I80:I86)</f>
        <v>0</v>
      </c>
    </row>
    <row r="88" spans="1:10" ht="20.25" thickTop="1" x14ac:dyDescent="0.35">
      <c r="B88" s="20"/>
      <c r="C88" s="29"/>
      <c r="D88" s="6"/>
      <c r="E88" s="6"/>
      <c r="G88" s="29"/>
      <c r="H88" s="6"/>
      <c r="I88" s="6"/>
    </row>
    <row r="89" spans="1:10" x14ac:dyDescent="0.3">
      <c r="A89" s="17"/>
      <c r="B89" s="2"/>
      <c r="C89" s="29"/>
      <c r="D89" s="6"/>
      <c r="E89" s="6"/>
      <c r="G89" s="29"/>
      <c r="H89" s="6"/>
      <c r="I89" s="6"/>
      <c r="J89" s="17"/>
    </row>
    <row r="90" spans="1:10" x14ac:dyDescent="0.3">
      <c r="A90" s="17"/>
      <c r="C90" s="66">
        <v>44834</v>
      </c>
      <c r="D90" s="66"/>
      <c r="E90" s="66"/>
      <c r="F90" s="27"/>
      <c r="G90" s="66">
        <v>44469</v>
      </c>
      <c r="H90" s="66"/>
      <c r="I90" s="66"/>
      <c r="J90" s="17"/>
    </row>
    <row r="91" spans="1:10" x14ac:dyDescent="0.3">
      <c r="B91" s="2"/>
      <c r="C91" s="29"/>
      <c r="D91" s="29"/>
      <c r="E91" s="18"/>
      <c r="F91" s="29"/>
      <c r="G91" s="29"/>
      <c r="H91" s="29"/>
      <c r="I91" s="18"/>
    </row>
    <row r="92" spans="1:10" x14ac:dyDescent="0.3">
      <c r="A92" s="2">
        <v>6</v>
      </c>
      <c r="B92" s="2" t="s">
        <v>156</v>
      </c>
      <c r="C92" s="29"/>
      <c r="E92" s="18" t="s">
        <v>26</v>
      </c>
      <c r="F92" s="29"/>
      <c r="G92" s="29"/>
      <c r="I92" s="18" t="s">
        <v>26</v>
      </c>
    </row>
    <row r="93" spans="1:10" x14ac:dyDescent="0.3">
      <c r="B93" s="5" t="s">
        <v>157</v>
      </c>
      <c r="C93" s="29"/>
      <c r="D93" s="6"/>
      <c r="E93" s="6">
        <v>137.12</v>
      </c>
      <c r="G93" s="29"/>
      <c r="H93" s="6"/>
      <c r="I93" s="6">
        <v>0</v>
      </c>
    </row>
    <row r="94" spans="1:10" x14ac:dyDescent="0.3">
      <c r="B94" s="5" t="s">
        <v>158</v>
      </c>
      <c r="C94" s="29"/>
      <c r="D94" s="6"/>
      <c r="E94" s="6">
        <v>50</v>
      </c>
      <c r="G94" s="29"/>
      <c r="H94" s="6"/>
      <c r="I94" s="6">
        <v>0</v>
      </c>
    </row>
    <row r="95" spans="1:10" x14ac:dyDescent="0.3">
      <c r="B95" s="5" t="s">
        <v>159</v>
      </c>
      <c r="C95" s="29"/>
      <c r="D95" s="6"/>
      <c r="E95" s="6">
        <v>-21.5</v>
      </c>
      <c r="G95" s="29"/>
      <c r="H95" s="6"/>
      <c r="I95" s="6">
        <v>0</v>
      </c>
    </row>
    <row r="96" spans="1:10" x14ac:dyDescent="0.3">
      <c r="B96" s="5" t="s">
        <v>46</v>
      </c>
      <c r="C96" s="29"/>
      <c r="D96" s="6"/>
      <c r="E96" s="6">
        <v>29.3</v>
      </c>
      <c r="G96" s="29"/>
      <c r="H96" s="6"/>
      <c r="I96" s="6">
        <v>0</v>
      </c>
    </row>
    <row r="97" spans="1:9" x14ac:dyDescent="0.3">
      <c r="A97" s="2"/>
      <c r="B97" s="5" t="s">
        <v>33</v>
      </c>
      <c r="C97" s="29"/>
      <c r="D97" s="6"/>
      <c r="E97" s="6">
        <v>150</v>
      </c>
      <c r="G97" s="29"/>
      <c r="H97" s="6"/>
      <c r="I97" s="6">
        <v>0</v>
      </c>
    </row>
    <row r="98" spans="1:9" ht="20.25" thickBot="1" x14ac:dyDescent="0.4">
      <c r="B98" s="20" t="s">
        <v>132</v>
      </c>
      <c r="C98" s="29"/>
      <c r="D98" s="6"/>
      <c r="E98" s="21">
        <f>SUM(E93:E97)</f>
        <v>344.92</v>
      </c>
      <c r="G98" s="29"/>
      <c r="H98" s="6"/>
      <c r="I98" s="21">
        <f>SUM(I93:I97)</f>
        <v>0</v>
      </c>
    </row>
    <row r="99" spans="1:9" ht="19.5" thickTop="1" x14ac:dyDescent="0.3">
      <c r="A99" s="2"/>
      <c r="B99" s="2"/>
      <c r="C99" s="29"/>
      <c r="D99" s="6"/>
      <c r="E99" s="6"/>
      <c r="G99" s="29"/>
      <c r="H99" s="6"/>
      <c r="I99" s="6"/>
    </row>
    <row r="100" spans="1:9" x14ac:dyDescent="0.3">
      <c r="A100" s="2"/>
      <c r="B100" s="2"/>
      <c r="C100" s="29"/>
      <c r="D100" s="6"/>
      <c r="E100" s="6"/>
      <c r="G100" s="29"/>
      <c r="H100" s="6"/>
      <c r="I100" s="6"/>
    </row>
    <row r="101" spans="1:9" x14ac:dyDescent="0.3">
      <c r="A101" s="2"/>
      <c r="B101" s="2"/>
      <c r="C101" s="29"/>
      <c r="D101" s="6"/>
      <c r="E101" s="6"/>
      <c r="G101" s="29"/>
      <c r="H101" s="6"/>
      <c r="I101" s="6"/>
    </row>
    <row r="102" spans="1:9" x14ac:dyDescent="0.3">
      <c r="A102" s="2"/>
      <c r="B102" s="2"/>
      <c r="C102" s="29"/>
      <c r="D102" s="6"/>
      <c r="E102" s="6"/>
      <c r="G102" s="29"/>
      <c r="H102" s="6"/>
      <c r="I102" s="6"/>
    </row>
    <row r="103" spans="1:9" x14ac:dyDescent="0.3">
      <c r="A103" s="2"/>
      <c r="B103" s="2"/>
      <c r="C103" s="29"/>
      <c r="D103" s="6"/>
      <c r="E103" s="6"/>
      <c r="G103" s="29"/>
      <c r="H103" s="6"/>
      <c r="I103" s="6"/>
    </row>
    <row r="104" spans="1:9" x14ac:dyDescent="0.3">
      <c r="A104" s="2"/>
      <c r="B104" s="2"/>
      <c r="C104" s="29"/>
      <c r="D104" s="6"/>
      <c r="E104" s="6"/>
      <c r="G104" s="29"/>
      <c r="H104" s="6"/>
      <c r="I104" s="6"/>
    </row>
    <row r="105" spans="1:9" x14ac:dyDescent="0.3">
      <c r="A105" s="2"/>
      <c r="B105" s="2"/>
      <c r="C105" s="29"/>
      <c r="D105" s="6"/>
      <c r="E105" s="6"/>
      <c r="G105" s="29"/>
      <c r="H105" s="6"/>
      <c r="I105" s="6"/>
    </row>
    <row r="106" spans="1:9" x14ac:dyDescent="0.3">
      <c r="A106" s="2"/>
      <c r="B106" s="2"/>
      <c r="C106" s="29"/>
      <c r="D106" s="6"/>
      <c r="E106" s="6"/>
      <c r="G106" s="29"/>
      <c r="H106" s="6"/>
      <c r="I106" s="6"/>
    </row>
    <row r="107" spans="1:9" x14ac:dyDescent="0.3">
      <c r="A107" s="2"/>
      <c r="B107" s="67" t="s">
        <v>160</v>
      </c>
      <c r="C107" s="67"/>
      <c r="D107" s="67"/>
      <c r="E107" s="67"/>
      <c r="F107" s="67"/>
      <c r="G107" s="67"/>
      <c r="H107" s="67"/>
      <c r="I107" s="67"/>
    </row>
    <row r="108" spans="1:9" x14ac:dyDescent="0.3">
      <c r="A108" s="2"/>
      <c r="B108" s="17"/>
      <c r="C108" s="17"/>
      <c r="D108" s="17"/>
      <c r="E108" s="17"/>
      <c r="F108" s="17"/>
      <c r="G108" s="17"/>
      <c r="H108" s="17"/>
      <c r="I108" s="17"/>
    </row>
    <row r="109" spans="1:9" x14ac:dyDescent="0.3">
      <c r="A109" s="2"/>
      <c r="B109" s="17"/>
      <c r="C109" s="17"/>
      <c r="D109" s="17"/>
      <c r="E109" s="17"/>
      <c r="F109" s="17"/>
      <c r="G109" s="17"/>
      <c r="H109" s="17"/>
      <c r="I109" s="17"/>
    </row>
    <row r="110" spans="1:9" x14ac:dyDescent="0.3">
      <c r="A110" s="2"/>
      <c r="B110" s="17"/>
      <c r="C110" s="17"/>
      <c r="D110" s="17"/>
      <c r="E110" s="17"/>
      <c r="F110" s="17"/>
      <c r="G110" s="17"/>
      <c r="H110" s="17"/>
      <c r="I110" s="17"/>
    </row>
    <row r="111" spans="1:9" x14ac:dyDescent="0.3">
      <c r="A111" s="2" t="s">
        <v>0</v>
      </c>
    </row>
    <row r="112" spans="1:9" x14ac:dyDescent="0.3">
      <c r="A112" s="2" t="s">
        <v>122</v>
      </c>
    </row>
    <row r="113" spans="1:15" x14ac:dyDescent="0.3">
      <c r="A113" s="2"/>
      <c r="B113" s="2"/>
      <c r="C113" s="29"/>
      <c r="D113" s="6"/>
      <c r="E113" s="6"/>
      <c r="G113" s="29"/>
      <c r="H113" s="6"/>
      <c r="I113" s="6"/>
    </row>
    <row r="114" spans="1:15" x14ac:dyDescent="0.3">
      <c r="A114" s="17"/>
      <c r="C114" s="66">
        <v>44834</v>
      </c>
      <c r="D114" s="66"/>
      <c r="E114" s="66"/>
      <c r="F114" s="27"/>
      <c r="G114" s="66">
        <v>44469</v>
      </c>
      <c r="H114" s="66"/>
      <c r="I114" s="66"/>
      <c r="J114" s="17"/>
    </row>
    <row r="115" spans="1:15" x14ac:dyDescent="0.3">
      <c r="A115" s="17"/>
      <c r="C115" s="23"/>
      <c r="D115" s="23"/>
      <c r="E115" s="23"/>
      <c r="F115" s="27"/>
      <c r="G115" s="23"/>
      <c r="H115" s="23"/>
      <c r="I115" s="23"/>
      <c r="J115" s="17"/>
    </row>
    <row r="116" spans="1:15" x14ac:dyDescent="0.3">
      <c r="A116" s="2">
        <v>7</v>
      </c>
      <c r="B116" s="2" t="s">
        <v>114</v>
      </c>
      <c r="C116" s="29"/>
      <c r="E116" s="18" t="s">
        <v>26</v>
      </c>
      <c r="F116" s="29"/>
      <c r="G116" s="29"/>
      <c r="I116" s="18" t="s">
        <v>26</v>
      </c>
    </row>
    <row r="117" spans="1:15" x14ac:dyDescent="0.3">
      <c r="B117" s="5" t="s">
        <v>161</v>
      </c>
      <c r="C117" s="29"/>
      <c r="D117" s="6"/>
      <c r="E117" s="6">
        <v>160</v>
      </c>
      <c r="G117" s="29"/>
      <c r="H117" s="6"/>
      <c r="I117" s="6">
        <v>0</v>
      </c>
    </row>
    <row r="118" spans="1:15" x14ac:dyDescent="0.3">
      <c r="B118" s="5" t="s">
        <v>162</v>
      </c>
      <c r="C118" s="29"/>
      <c r="D118" s="6"/>
      <c r="E118" s="6">
        <v>1800</v>
      </c>
      <c r="G118" s="29"/>
      <c r="H118" s="6"/>
      <c r="I118" s="6">
        <v>0</v>
      </c>
    </row>
    <row r="119" spans="1:15" ht="19.5" x14ac:dyDescent="0.35">
      <c r="B119" s="5" t="s">
        <v>163</v>
      </c>
      <c r="C119" s="29"/>
      <c r="D119" s="6"/>
      <c r="E119" s="6">
        <v>0</v>
      </c>
      <c r="G119" s="29"/>
      <c r="H119" s="6"/>
      <c r="I119" s="6">
        <v>225</v>
      </c>
      <c r="O119" s="20"/>
    </row>
    <row r="120" spans="1:15" ht="19.5" x14ac:dyDescent="0.35">
      <c r="B120" s="5" t="s">
        <v>164</v>
      </c>
      <c r="C120" s="29"/>
      <c r="D120" s="6"/>
      <c r="E120" s="6">
        <v>96</v>
      </c>
      <c r="G120" s="29"/>
      <c r="H120" s="6"/>
      <c r="I120" s="6">
        <v>0</v>
      </c>
      <c r="O120" s="20"/>
    </row>
    <row r="121" spans="1:15" ht="19.5" x14ac:dyDescent="0.35">
      <c r="B121" s="5" t="s">
        <v>165</v>
      </c>
      <c r="C121" s="29"/>
      <c r="D121" s="6"/>
      <c r="E121" s="6">
        <v>16.600000000000001</v>
      </c>
      <c r="G121" s="29"/>
      <c r="H121" s="6"/>
      <c r="I121" s="6">
        <v>0</v>
      </c>
      <c r="O121" s="20"/>
    </row>
    <row r="122" spans="1:15" x14ac:dyDescent="0.3">
      <c r="B122" s="5" t="s">
        <v>149</v>
      </c>
      <c r="C122" s="29"/>
      <c r="D122" s="6"/>
      <c r="E122" s="6"/>
      <c r="G122" s="29"/>
      <c r="H122" s="6"/>
      <c r="I122" s="6"/>
    </row>
    <row r="123" spans="1:15" x14ac:dyDescent="0.3">
      <c r="A123" s="2"/>
      <c r="B123" s="5" t="s">
        <v>166</v>
      </c>
      <c r="C123" s="29"/>
      <c r="D123" s="6">
        <v>0</v>
      </c>
      <c r="G123" s="29"/>
      <c r="H123" s="6">
        <v>-45.2</v>
      </c>
    </row>
    <row r="124" spans="1:15" x14ac:dyDescent="0.3">
      <c r="B124" s="5" t="s">
        <v>167</v>
      </c>
      <c r="C124" s="29"/>
      <c r="D124" s="6">
        <v>-663.78</v>
      </c>
      <c r="G124" s="29"/>
      <c r="H124" s="6">
        <v>-150</v>
      </c>
    </row>
    <row r="125" spans="1:15" x14ac:dyDescent="0.3">
      <c r="B125" s="5" t="s">
        <v>86</v>
      </c>
      <c r="C125" s="29"/>
      <c r="D125" s="6">
        <v>-100</v>
      </c>
      <c r="G125" s="29"/>
      <c r="H125" s="6">
        <v>0</v>
      </c>
    </row>
    <row r="126" spans="1:15" x14ac:dyDescent="0.3">
      <c r="B126" s="5" t="s">
        <v>152</v>
      </c>
      <c r="C126" s="29"/>
      <c r="D126" s="6">
        <v>-535.39</v>
      </c>
      <c r="G126" s="29"/>
      <c r="H126" s="6">
        <v>0</v>
      </c>
    </row>
    <row r="127" spans="1:15" x14ac:dyDescent="0.3">
      <c r="B127" s="5" t="s">
        <v>38</v>
      </c>
      <c r="C127" s="29"/>
      <c r="D127" s="6">
        <v>-11.22</v>
      </c>
      <c r="G127" s="29"/>
      <c r="H127" s="6">
        <v>0</v>
      </c>
    </row>
    <row r="128" spans="1:15" x14ac:dyDescent="0.3">
      <c r="B128" s="5" t="s">
        <v>168</v>
      </c>
      <c r="C128" s="29"/>
      <c r="D128" s="6">
        <v>-29</v>
      </c>
      <c r="G128" s="29"/>
      <c r="H128" s="6">
        <v>0</v>
      </c>
    </row>
    <row r="129" spans="1:9" x14ac:dyDescent="0.3">
      <c r="B129" s="5" t="s">
        <v>169</v>
      </c>
      <c r="C129" s="29"/>
      <c r="D129" s="31">
        <v>-123.3</v>
      </c>
      <c r="G129" s="29"/>
      <c r="H129" s="31">
        <v>0</v>
      </c>
    </row>
    <row r="130" spans="1:9" x14ac:dyDescent="0.3">
      <c r="C130" s="29"/>
      <c r="D130" s="6"/>
      <c r="E130" s="6">
        <f>SUM(D123:D130)</f>
        <v>-1462.69</v>
      </c>
      <c r="G130" s="29"/>
      <c r="H130" s="6"/>
      <c r="I130" s="6">
        <f>SUM(H123:H130)</f>
        <v>-195.2</v>
      </c>
    </row>
    <row r="131" spans="1:9" ht="20.25" thickBot="1" x14ac:dyDescent="0.4">
      <c r="B131" s="20" t="s">
        <v>155</v>
      </c>
      <c r="C131" s="29"/>
      <c r="D131" s="6"/>
      <c r="E131" s="21">
        <f>SUM(E117:E130)</f>
        <v>609.90999999999985</v>
      </c>
      <c r="G131" s="29"/>
      <c r="H131" s="6"/>
      <c r="I131" s="21">
        <f>SUM(I117:I130)</f>
        <v>29.800000000000011</v>
      </c>
    </row>
    <row r="132" spans="1:9" ht="19.5" thickTop="1" x14ac:dyDescent="0.3">
      <c r="A132" s="2"/>
      <c r="B132" s="17"/>
      <c r="C132" s="17"/>
      <c r="D132" s="17"/>
      <c r="E132" s="17"/>
      <c r="F132" s="17"/>
      <c r="G132" s="17"/>
      <c r="H132" s="17"/>
      <c r="I132" s="17"/>
    </row>
    <row r="133" spans="1:9" x14ac:dyDescent="0.3">
      <c r="C133" s="66">
        <v>44834</v>
      </c>
      <c r="D133" s="66"/>
      <c r="E133" s="66"/>
      <c r="F133" s="27"/>
      <c r="G133" s="66">
        <v>44469</v>
      </c>
      <c r="H133" s="66"/>
      <c r="I133" s="66"/>
    </row>
    <row r="134" spans="1:9" x14ac:dyDescent="0.3">
      <c r="C134" s="23"/>
      <c r="D134" s="23"/>
      <c r="E134" s="23"/>
      <c r="F134" s="27"/>
      <c r="G134" s="23"/>
      <c r="H134" s="23"/>
      <c r="I134" s="23"/>
    </row>
    <row r="135" spans="1:9" x14ac:dyDescent="0.3">
      <c r="A135" s="2">
        <v>8</v>
      </c>
      <c r="B135" s="2" t="s">
        <v>110</v>
      </c>
      <c r="C135" s="29"/>
      <c r="D135" s="29"/>
      <c r="E135" s="18" t="s">
        <v>26</v>
      </c>
      <c r="F135" s="29"/>
      <c r="G135" s="29"/>
      <c r="H135" s="29"/>
      <c r="I135" s="18" t="s">
        <v>26</v>
      </c>
    </row>
    <row r="137" spans="1:9" x14ac:dyDescent="0.3">
      <c r="B137" s="5" t="s">
        <v>170</v>
      </c>
      <c r="C137" s="28"/>
      <c r="D137" s="6"/>
      <c r="E137" s="6">
        <f>I139</f>
        <v>28212.15</v>
      </c>
      <c r="G137" s="28"/>
      <c r="H137" s="6"/>
      <c r="I137" s="6">
        <v>29069.24</v>
      </c>
    </row>
    <row r="138" spans="1:9" ht="19.5" x14ac:dyDescent="0.35">
      <c r="B138" s="20" t="s">
        <v>171</v>
      </c>
      <c r="C138" s="28"/>
      <c r="D138" s="6"/>
      <c r="E138" s="6">
        <f>[1]Accounts!E39</f>
        <v>-4004.5199999999977</v>
      </c>
      <c r="G138" s="28"/>
      <c r="H138" s="6"/>
      <c r="I138" s="6">
        <v>-857.09</v>
      </c>
    </row>
    <row r="139" spans="1:9" ht="19.5" thickBot="1" x14ac:dyDescent="0.35">
      <c r="B139" s="5" t="s">
        <v>172</v>
      </c>
      <c r="C139" s="28"/>
      <c r="D139" s="6"/>
      <c r="E139" s="21">
        <f>SUM(E137:E138)</f>
        <v>24207.630000000005</v>
      </c>
      <c r="G139" s="28"/>
      <c r="H139" s="6"/>
      <c r="I139" s="21">
        <f>SUM(I137:I138)</f>
        <v>28212.15</v>
      </c>
    </row>
    <row r="140" spans="1:9" ht="19.5" thickTop="1" x14ac:dyDescent="0.3">
      <c r="C140" s="28"/>
      <c r="D140" s="6"/>
      <c r="E140" s="6"/>
      <c r="G140" s="28"/>
      <c r="H140" s="6"/>
      <c r="I140" s="6"/>
    </row>
    <row r="141" spans="1:9" x14ac:dyDescent="0.3">
      <c r="C141" s="66">
        <v>44834</v>
      </c>
      <c r="D141" s="66"/>
      <c r="E141" s="66"/>
      <c r="F141" s="27"/>
      <c r="G141" s="66">
        <v>44469</v>
      </c>
      <c r="H141" s="66"/>
      <c r="I141" s="66"/>
    </row>
    <row r="142" spans="1:9" x14ac:dyDescent="0.3">
      <c r="C142" s="23"/>
      <c r="D142" s="23"/>
      <c r="E142" s="23"/>
      <c r="F142" s="27"/>
      <c r="G142" s="23"/>
      <c r="H142" s="23"/>
      <c r="I142" s="23"/>
    </row>
    <row r="143" spans="1:9" x14ac:dyDescent="0.3">
      <c r="A143" s="2">
        <v>9</v>
      </c>
      <c r="B143" s="2" t="s">
        <v>111</v>
      </c>
      <c r="C143" s="29"/>
      <c r="D143" s="29"/>
      <c r="E143" s="18" t="s">
        <v>26</v>
      </c>
      <c r="F143" s="29"/>
      <c r="G143" s="29"/>
      <c r="H143" s="29"/>
      <c r="I143" s="18" t="s">
        <v>26</v>
      </c>
    </row>
    <row r="144" spans="1:9" x14ac:dyDescent="0.3">
      <c r="B144" s="2"/>
      <c r="C144" s="29"/>
      <c r="D144" s="29"/>
      <c r="E144" s="18"/>
      <c r="F144" s="29"/>
      <c r="G144" s="29"/>
      <c r="H144" s="29"/>
      <c r="I144" s="18"/>
    </row>
    <row r="145" spans="1:9" x14ac:dyDescent="0.3">
      <c r="A145" s="2"/>
      <c r="B145" s="5" t="s">
        <v>170</v>
      </c>
      <c r="C145" s="28" t="s">
        <v>173</v>
      </c>
      <c r="D145" s="6"/>
      <c r="E145" s="6">
        <f>I147</f>
        <v>1362.3899999999999</v>
      </c>
      <c r="G145" s="28" t="s">
        <v>173</v>
      </c>
      <c r="H145" s="6"/>
      <c r="I145" s="6">
        <v>4943.75</v>
      </c>
    </row>
    <row r="146" spans="1:9" ht="19.5" x14ac:dyDescent="0.35">
      <c r="B146" s="20" t="s">
        <v>174</v>
      </c>
      <c r="C146" s="28"/>
      <c r="D146" s="6"/>
      <c r="E146" s="6">
        <f>[1]Accounts!E47</f>
        <v>156.62</v>
      </c>
      <c r="G146" s="28"/>
      <c r="H146" s="6"/>
      <c r="I146" s="6">
        <v>-3581.36</v>
      </c>
    </row>
    <row r="147" spans="1:9" ht="19.5" thickBot="1" x14ac:dyDescent="0.35">
      <c r="B147" s="5" t="s">
        <v>172</v>
      </c>
      <c r="C147" s="28"/>
      <c r="D147" s="6"/>
      <c r="E147" s="21">
        <f>SUM(E145:E146)</f>
        <v>1519.0099999999998</v>
      </c>
      <c r="G147" s="28"/>
      <c r="H147" s="6"/>
      <c r="I147" s="21">
        <f>SUM(I145:I146)</f>
        <v>1362.3899999999999</v>
      </c>
    </row>
    <row r="148" spans="1:9" ht="19.5" thickTop="1" x14ac:dyDescent="0.3">
      <c r="C148" s="28"/>
      <c r="D148" s="6"/>
      <c r="E148" s="6"/>
      <c r="G148" s="28"/>
      <c r="H148" s="6"/>
      <c r="I148" s="6"/>
    </row>
    <row r="149" spans="1:9" x14ac:dyDescent="0.3">
      <c r="C149" s="66">
        <v>44834</v>
      </c>
      <c r="D149" s="66"/>
      <c r="E149" s="66"/>
      <c r="F149" s="27"/>
      <c r="G149" s="66">
        <v>44469</v>
      </c>
      <c r="H149" s="66"/>
      <c r="I149" s="66"/>
    </row>
    <row r="150" spans="1:9" x14ac:dyDescent="0.3">
      <c r="C150" s="66"/>
      <c r="D150" s="66"/>
      <c r="E150" s="66"/>
      <c r="F150" s="27"/>
      <c r="G150" s="66"/>
      <c r="H150" s="66"/>
      <c r="I150" s="66"/>
    </row>
    <row r="151" spans="1:9" x14ac:dyDescent="0.3">
      <c r="C151" s="28"/>
      <c r="D151" s="6"/>
      <c r="E151" s="6"/>
      <c r="F151" s="27"/>
      <c r="G151" s="28"/>
      <c r="H151" s="6"/>
      <c r="I151" s="6"/>
    </row>
    <row r="152" spans="1:9" x14ac:dyDescent="0.3">
      <c r="A152" s="2">
        <v>10</v>
      </c>
      <c r="B152" s="2" t="s">
        <v>114</v>
      </c>
      <c r="C152" s="29"/>
      <c r="D152" s="29"/>
      <c r="E152" s="18" t="s">
        <v>26</v>
      </c>
      <c r="F152" s="29"/>
      <c r="G152" s="29"/>
      <c r="H152" s="29"/>
      <c r="I152" s="18" t="s">
        <v>26</v>
      </c>
    </row>
    <row r="154" spans="1:9" x14ac:dyDescent="0.3">
      <c r="B154" s="5" t="s">
        <v>170</v>
      </c>
      <c r="C154" s="28"/>
      <c r="D154" s="6"/>
      <c r="E154" s="6">
        <f>I156</f>
        <v>406.96000000000004</v>
      </c>
      <c r="G154" s="28"/>
      <c r="H154" s="6"/>
      <c r="I154" s="6">
        <v>377.16</v>
      </c>
    </row>
    <row r="155" spans="1:9" ht="19.5" x14ac:dyDescent="0.35">
      <c r="B155" s="20" t="s">
        <v>175</v>
      </c>
      <c r="C155" s="15">
        <v>7</v>
      </c>
      <c r="D155" s="2"/>
      <c r="E155" s="6">
        <f>[1]Accounts!E57</f>
        <v>609.90999999999985</v>
      </c>
      <c r="G155" s="28"/>
      <c r="H155" s="6"/>
      <c r="I155" s="6">
        <v>29.8</v>
      </c>
    </row>
    <row r="156" spans="1:9" ht="19.5" thickBot="1" x14ac:dyDescent="0.35">
      <c r="B156" s="5" t="s">
        <v>172</v>
      </c>
      <c r="C156" s="28"/>
      <c r="D156" s="6"/>
      <c r="E156" s="21">
        <f>SUM(E154:E155)</f>
        <v>1016.8699999999999</v>
      </c>
      <c r="G156" s="28"/>
      <c r="H156" s="6"/>
      <c r="I156" s="21">
        <f>SUM(I154:I155)</f>
        <v>406.96000000000004</v>
      </c>
    </row>
    <row r="157" spans="1:9" ht="19.5" thickTop="1" x14ac:dyDescent="0.3"/>
    <row r="161" spans="1:9" x14ac:dyDescent="0.3">
      <c r="A161" s="2"/>
      <c r="B161" s="67" t="s">
        <v>176</v>
      </c>
      <c r="C161" s="67"/>
      <c r="D161" s="67"/>
      <c r="E161" s="67"/>
      <c r="F161" s="67"/>
      <c r="G161" s="67"/>
      <c r="H161" s="67"/>
      <c r="I161" s="67"/>
    </row>
  </sheetData>
  <mergeCells count="23">
    <mergeCell ref="C90:E90"/>
    <mergeCell ref="G90:I90"/>
    <mergeCell ref="C3:E4"/>
    <mergeCell ref="G3:I4"/>
    <mergeCell ref="C23:E24"/>
    <mergeCell ref="G23:I24"/>
    <mergeCell ref="C33:E33"/>
    <mergeCell ref="G33:I33"/>
    <mergeCell ref="B52:I52"/>
    <mergeCell ref="C60:E60"/>
    <mergeCell ref="G60:I60"/>
    <mergeCell ref="C77:E77"/>
    <mergeCell ref="G77:I77"/>
    <mergeCell ref="C149:E150"/>
    <mergeCell ref="G149:I150"/>
    <mergeCell ref="B161:I161"/>
    <mergeCell ref="B107:I107"/>
    <mergeCell ref="C114:E114"/>
    <mergeCell ref="G114:I114"/>
    <mergeCell ref="C133:E133"/>
    <mergeCell ref="G133:I133"/>
    <mergeCell ref="C141:E141"/>
    <mergeCell ref="G141:I14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Report</vt:lpstr>
      <vt:lpstr>Accounts</vt:lpstr>
      <vt:lpstr>Notes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Guilliatt</dc:creator>
  <cp:lastModifiedBy>Ann</cp:lastModifiedBy>
  <cp:lastPrinted>2022-11-11T09:05:21Z</cp:lastPrinted>
  <dcterms:created xsi:type="dcterms:W3CDTF">2022-11-11T08:50:02Z</dcterms:created>
  <dcterms:modified xsi:type="dcterms:W3CDTF">2022-11-10T22:22:19Z</dcterms:modified>
</cp:coreProperties>
</file>