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791bc61b92b70b/Documents/North East Area/"/>
    </mc:Choice>
  </mc:AlternateContent>
  <xr:revisionPtr revIDLastSave="15" documentId="8_{959C174F-28D0-4A2F-A642-9E79F0BFB8E4}" xr6:coauthVersionLast="47" xr6:coauthVersionMax="47" xr10:uidLastSave="{C6407434-D1D1-4C5E-89BA-9B0C079A237D}"/>
  <bookViews>
    <workbookView xWindow="-108" yWindow="-108" windowWidth="23256" windowHeight="12456" xr2:uid="{31012E5A-03D1-48AC-8E12-38F8F794F9A1}"/>
  </bookViews>
  <sheets>
    <sheet name="Cover sheet" sheetId="1" r:id="rId1"/>
    <sheet name="Report" sheetId="4" r:id="rId2"/>
    <sheet name="Accounts" sheetId="2" r:id="rId3"/>
    <sheet name="Notes" sheetId="3" r:id="rId4"/>
  </sheets>
  <externalReferences>
    <externalReference r:id="rId5"/>
  </externalReferences>
  <definedNames>
    <definedName name="_xlnm.Print_Area" localSheetId="3">Notes!$A$1:$I$218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2" l="1"/>
  <c r="E127" i="2"/>
  <c r="G120" i="2"/>
  <c r="E119" i="2"/>
  <c r="E120" i="2" s="1"/>
  <c r="G109" i="2"/>
  <c r="E109" i="2"/>
  <c r="G103" i="2"/>
  <c r="E102" i="2"/>
  <c r="E101" i="2"/>
  <c r="E100" i="2"/>
  <c r="E99" i="2"/>
  <c r="E98" i="2"/>
  <c r="G92" i="2"/>
  <c r="E91" i="2"/>
  <c r="E90" i="2"/>
  <c r="E89" i="2"/>
  <c r="E88" i="2"/>
  <c r="G86" i="2"/>
  <c r="E83" i="2"/>
  <c r="E82" i="2"/>
  <c r="E81" i="2"/>
  <c r="E80" i="2"/>
  <c r="E79" i="2"/>
  <c r="E78" i="2"/>
  <c r="E75" i="2"/>
  <c r="G58" i="2"/>
  <c r="E57" i="2"/>
  <c r="E56" i="2"/>
  <c r="E55" i="2"/>
  <c r="G51" i="2"/>
  <c r="E51" i="2"/>
  <c r="G40" i="2"/>
  <c r="E39" i="2"/>
  <c r="E38" i="2"/>
  <c r="E36" i="2"/>
  <c r="E35" i="2"/>
  <c r="E34" i="2"/>
  <c r="E33" i="2"/>
  <c r="G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G12" i="2"/>
  <c r="E11" i="2"/>
  <c r="E10" i="2"/>
  <c r="E9" i="2"/>
  <c r="E8" i="2"/>
  <c r="E7" i="2"/>
  <c r="I213" i="3"/>
  <c r="E211" i="3" s="1"/>
  <c r="E212" i="3"/>
  <c r="I204" i="3"/>
  <c r="E202" i="3" s="1"/>
  <c r="E203" i="3"/>
  <c r="I195" i="3"/>
  <c r="I196" i="3" s="1"/>
  <c r="E194" i="3" s="1"/>
  <c r="E196" i="3" s="1"/>
  <c r="E195" i="3"/>
  <c r="I187" i="3"/>
  <c r="E187" i="3"/>
  <c r="E188" i="3" s="1"/>
  <c r="I173" i="3"/>
  <c r="I152" i="3"/>
  <c r="E152" i="3"/>
  <c r="I139" i="3"/>
  <c r="I140" i="3" s="1"/>
  <c r="E139" i="3"/>
  <c r="E140" i="3" s="1"/>
  <c r="I128" i="3"/>
  <c r="I129" i="3" s="1"/>
  <c r="E128" i="3"/>
  <c r="E129" i="3" s="1"/>
  <c r="I100" i="3"/>
  <c r="I101" i="3" s="1"/>
  <c r="E100" i="3"/>
  <c r="E101" i="3" s="1"/>
  <c r="I83" i="3"/>
  <c r="D83" i="3"/>
  <c r="D82" i="3"/>
  <c r="I80" i="3"/>
  <c r="I81" i="3" s="1"/>
  <c r="D79" i="3"/>
  <c r="E80" i="3" s="1"/>
  <c r="E77" i="3"/>
  <c r="I71" i="3"/>
  <c r="E69" i="3"/>
  <c r="E68" i="3"/>
  <c r="E67" i="3"/>
  <c r="E66" i="3"/>
  <c r="E65" i="3"/>
  <c r="E64" i="3"/>
  <c r="E63" i="3"/>
  <c r="I42" i="3"/>
  <c r="E42" i="3"/>
  <c r="I32" i="3"/>
  <c r="E32" i="3"/>
  <c r="I25" i="3"/>
  <c r="E25" i="3"/>
  <c r="I15" i="3"/>
  <c r="I16" i="3" s="1"/>
  <c r="E15" i="3"/>
  <c r="E16" i="3" s="1"/>
  <c r="I10" i="3"/>
  <c r="I12" i="3" s="1"/>
  <c r="E10" i="3"/>
  <c r="E12" i="3" s="1"/>
  <c r="E103" i="2" l="1"/>
  <c r="G42" i="2"/>
  <c r="G61" i="2" s="1"/>
  <c r="E12" i="2"/>
  <c r="E30" i="2"/>
  <c r="E92" i="2"/>
  <c r="E58" i="2"/>
  <c r="E130" i="2" s="1"/>
  <c r="E86" i="2"/>
  <c r="E94" i="2" s="1"/>
  <c r="E105" i="2" s="1"/>
  <c r="E122" i="2" s="1"/>
  <c r="G94" i="2"/>
  <c r="G105" i="2" s="1"/>
  <c r="G122" i="2" s="1"/>
  <c r="E40" i="2"/>
  <c r="I18" i="3"/>
  <c r="E81" i="3"/>
  <c r="E83" i="3"/>
  <c r="E204" i="3"/>
  <c r="E33" i="3"/>
  <c r="I85" i="3"/>
  <c r="I88" i="3" s="1"/>
  <c r="I188" i="3"/>
  <c r="I33" i="3"/>
  <c r="E213" i="3"/>
  <c r="E18" i="3"/>
  <c r="E71" i="3"/>
  <c r="E42" i="2" l="1"/>
  <c r="E61" i="2" s="1"/>
  <c r="E85" i="3"/>
  <c r="E88" i="3" s="1"/>
  <c r="E126" i="2" l="1"/>
  <c r="E132" i="2" s="1"/>
</calcChain>
</file>

<file path=xl/sharedStrings.xml><?xml version="1.0" encoding="utf-8"?>
<sst xmlns="http://schemas.openxmlformats.org/spreadsheetml/2006/main" count="297" uniqueCount="202">
  <si>
    <t>THE NORTH EAST AREA OF NAFAS</t>
  </si>
  <si>
    <t>FINANCIAL STATEMENTS</t>
  </si>
  <si>
    <t>FOR THE YEAR ENDED 30 SEPTEMBER 2023</t>
  </si>
  <si>
    <t>REVENUE ACCOUNT FOR THE YEAR ENDED 30 SEPTEMBER 2023</t>
  </si>
  <si>
    <t>GENERAL FUND</t>
  </si>
  <si>
    <t>Notes</t>
  </si>
  <si>
    <t>INCOME</t>
  </si>
  <si>
    <t>£</t>
  </si>
  <si>
    <t>Affiliation fees</t>
  </si>
  <si>
    <t>Flower Arranger</t>
  </si>
  <si>
    <t>Interest</t>
  </si>
  <si>
    <t>Area trip</t>
  </si>
  <si>
    <t>Sundry Sales</t>
  </si>
  <si>
    <t>Income for the year</t>
  </si>
  <si>
    <t>EXPENDITURE</t>
  </si>
  <si>
    <t>Room Hire</t>
  </si>
  <si>
    <t>Zoom licence fees</t>
  </si>
  <si>
    <t>Show Flowers</t>
  </si>
  <si>
    <t>Printing &amp; Stationery</t>
  </si>
  <si>
    <t>Postage</t>
  </si>
  <si>
    <t>Accountancy Fee</t>
  </si>
  <si>
    <t>Gifts &amp; Donations</t>
  </si>
  <si>
    <t>Insurance</t>
  </si>
  <si>
    <t>Web Site</t>
  </si>
  <si>
    <t>Sundry</t>
  </si>
  <si>
    <t>Area compititions</t>
  </si>
  <si>
    <t>Media</t>
  </si>
  <si>
    <t xml:space="preserve">Chairman's Allowance </t>
  </si>
  <si>
    <t>Officers &amp; Representatives Travelling Expenses</t>
  </si>
  <si>
    <t>Hospitality</t>
  </si>
  <si>
    <t>Total expenditure</t>
  </si>
  <si>
    <t>ACTIVITIES &amp; EVENTS</t>
  </si>
  <si>
    <t>Trading</t>
  </si>
  <si>
    <t>Area weekend</t>
  </si>
  <si>
    <t>Area lunch</t>
  </si>
  <si>
    <t>AGM</t>
  </si>
  <si>
    <t>Club officers day</t>
  </si>
  <si>
    <t>Judges Refresher day</t>
  </si>
  <si>
    <t>Demonstrators &amp; Speakers refresher day</t>
  </si>
  <si>
    <t>Net  (expenditure) / income for the year</t>
  </si>
  <si>
    <t xml:space="preserve"> </t>
  </si>
  <si>
    <t>Net (deficit)  for the year on General Funds</t>
  </si>
  <si>
    <t>SPECIAL FUND</t>
  </si>
  <si>
    <t>Sponsorship national show</t>
  </si>
  <si>
    <t>Newby Hall competition prizes</t>
  </si>
  <si>
    <t>Newby Hall Judging</t>
  </si>
  <si>
    <t>Donation</t>
  </si>
  <si>
    <t>Bursary</t>
  </si>
  <si>
    <t>Raffle Proceeds</t>
  </si>
  <si>
    <t>Net (deficit) / surplus for the year on Special Funds</t>
  </si>
  <si>
    <t>EDUCATION FUND</t>
  </si>
  <si>
    <t>Income</t>
  </si>
  <si>
    <t>Expenditure</t>
  </si>
  <si>
    <t>Income carried forward</t>
  </si>
  <si>
    <t>Net Surplus on Education Fund</t>
  </si>
  <si>
    <t>10 &amp; 13</t>
  </si>
  <si>
    <t>TOTAL ( DEFICIT)  FOR THE YEAR ON ALL FUNDS</t>
  </si>
  <si>
    <t>Page 2</t>
  </si>
  <si>
    <t>BALANCE SHEET AT 30 SEPTEMBER 2023</t>
  </si>
  <si>
    <t>30 September</t>
  </si>
  <si>
    <t>ASSETS</t>
  </si>
  <si>
    <t>Tangible Fixed Assets</t>
  </si>
  <si>
    <t>Trading Stock</t>
  </si>
  <si>
    <t>Prepayments</t>
  </si>
  <si>
    <t>Stock of flower arranger</t>
  </si>
  <si>
    <t>AGM expenses</t>
  </si>
  <si>
    <t>Harrogate autumn show</t>
  </si>
  <si>
    <t>Area Trip deposit</t>
  </si>
  <si>
    <t>Website</t>
  </si>
  <si>
    <t>Room hire</t>
  </si>
  <si>
    <t>Francine theatre deposit</t>
  </si>
  <si>
    <t>Francine workshops</t>
  </si>
  <si>
    <t>Cash and Bank</t>
  </si>
  <si>
    <t>Community Account</t>
  </si>
  <si>
    <t>Building Society Account</t>
  </si>
  <si>
    <t>Building Society Bond</t>
  </si>
  <si>
    <t>Cash</t>
  </si>
  <si>
    <t>TOTAL ASSETS</t>
  </si>
  <si>
    <t>LIABILITIES</t>
  </si>
  <si>
    <t>Accruals &amp; Deferred Income</t>
  </si>
  <si>
    <t>AGM ticket sales</t>
  </si>
  <si>
    <t>National show deposits</t>
  </si>
  <si>
    <t>Audit &amp; Accountancy</t>
  </si>
  <si>
    <t>TOTAL LIABILITIES</t>
  </si>
  <si>
    <t>NET ASSETS GENERAL FUND</t>
  </si>
  <si>
    <t>Bank account</t>
  </si>
  <si>
    <t>NEW FLOWER CLUB FUND</t>
  </si>
  <si>
    <t>BARBARA PINNOCK LEGACY FUND</t>
  </si>
  <si>
    <t>EDUCATION  FUND</t>
  </si>
  <si>
    <t>Liabilities</t>
  </si>
  <si>
    <t>TOTAL NET ASSETS</t>
  </si>
  <si>
    <t>REPRESENTED BY:</t>
  </si>
  <si>
    <t>General Fund</t>
  </si>
  <si>
    <t>Special Fund</t>
  </si>
  <si>
    <t>New Flower Club Fund</t>
  </si>
  <si>
    <t>Barbara Pinnock Legacy Fund</t>
  </si>
  <si>
    <t>Education Fund</t>
  </si>
  <si>
    <t>Total Funds</t>
  </si>
  <si>
    <t>Approved by</t>
  </si>
  <si>
    <t>Sheila Drybrough</t>
  </si>
  <si>
    <t>Sue Guilliatt</t>
  </si>
  <si>
    <t>Chairman</t>
  </si>
  <si>
    <t>Treasurer</t>
  </si>
  <si>
    <t>Page 3</t>
  </si>
  <si>
    <t>NOTES TO THE REVENUE ACCOUNT 12 MONTHS TO 30 SEPTEMBER 2023</t>
  </si>
  <si>
    <t>Members</t>
  </si>
  <si>
    <t>Fee</t>
  </si>
  <si>
    <t>Total</t>
  </si>
  <si>
    <t xml:space="preserve">Received from </t>
  </si>
  <si>
    <t>Societies</t>
  </si>
  <si>
    <t>Collected on behalf of NAFAS</t>
  </si>
  <si>
    <t>Income to the Area for the year</t>
  </si>
  <si>
    <t>Area Trip</t>
  </si>
  <si>
    <t>Tickets</t>
  </si>
  <si>
    <t>Garden entry</t>
  </si>
  <si>
    <t>Hotel refund</t>
  </si>
  <si>
    <t>Less Expenditure</t>
  </si>
  <si>
    <t>Travel company</t>
  </si>
  <si>
    <t>Garden visits</t>
  </si>
  <si>
    <t>Show tickets</t>
  </si>
  <si>
    <t>Refund</t>
  </si>
  <si>
    <t>Sundries</t>
  </si>
  <si>
    <t>Surplus for the year</t>
  </si>
  <si>
    <t>Harrogate Spring Show</t>
  </si>
  <si>
    <t>Harrogate Autumn Show</t>
  </si>
  <si>
    <t>(Deficit) for the year</t>
  </si>
  <si>
    <t>Page 4</t>
  </si>
  <si>
    <t>1st Vice Chairman</t>
  </si>
  <si>
    <t>2nd Vice Chairman</t>
  </si>
  <si>
    <t>Secretary</t>
  </si>
  <si>
    <t>Projects</t>
  </si>
  <si>
    <t>Representatives and Deputies</t>
  </si>
  <si>
    <t>Proceeds</t>
  </si>
  <si>
    <t>Less</t>
  </si>
  <si>
    <t>Purchases</t>
  </si>
  <si>
    <t>Opening stock</t>
  </si>
  <si>
    <t>Closing stock</t>
  </si>
  <si>
    <t>Gross profit</t>
  </si>
  <si>
    <t>Travel costs</t>
  </si>
  <si>
    <t>Harrogate stands</t>
  </si>
  <si>
    <t xml:space="preserve"> Surplus for the year</t>
  </si>
  <si>
    <t>Area Lunch</t>
  </si>
  <si>
    <t>Printing</t>
  </si>
  <si>
    <t>Flowers</t>
  </si>
  <si>
    <t>Food</t>
  </si>
  <si>
    <t>Gratuity</t>
  </si>
  <si>
    <t>Speaker</t>
  </si>
  <si>
    <t>(Deficit) / Surplus for the year</t>
  </si>
  <si>
    <t>Page 5</t>
  </si>
  <si>
    <t>Area AGM</t>
  </si>
  <si>
    <t>Ticket sales</t>
  </si>
  <si>
    <t>Commission</t>
  </si>
  <si>
    <t>Ticket printing</t>
  </si>
  <si>
    <t>Lighting</t>
  </si>
  <si>
    <t>Accommodation</t>
  </si>
  <si>
    <t>Catering</t>
  </si>
  <si>
    <t>Demonstrator</t>
  </si>
  <si>
    <t>Judges Refresher Day</t>
  </si>
  <si>
    <t>Attendance fees</t>
  </si>
  <si>
    <t>Tutor</t>
  </si>
  <si>
    <t>Demonstrators &amp; Speakers Refresher Day</t>
  </si>
  <si>
    <t>Adjudicator</t>
  </si>
  <si>
    <t>Travel</t>
  </si>
  <si>
    <t>Commission on sales</t>
  </si>
  <si>
    <t>Page 6</t>
  </si>
  <si>
    <t>Subscriptions</t>
  </si>
  <si>
    <t>Subscriptions brought forward</t>
  </si>
  <si>
    <t>Subscriptions carried forward</t>
  </si>
  <si>
    <t>Raffle</t>
  </si>
  <si>
    <t>Cash written back</t>
  </si>
  <si>
    <t>Write off cash balance</t>
  </si>
  <si>
    <t>Workshop tutors</t>
  </si>
  <si>
    <t>Lunches</t>
  </si>
  <si>
    <t>Tea &amp; coffee</t>
  </si>
  <si>
    <t>Opening balance</t>
  </si>
  <si>
    <t>(Deficit)  for the year</t>
  </si>
  <si>
    <t>Closing balance</t>
  </si>
  <si>
    <t xml:space="preserve">  </t>
  </si>
  <si>
    <t>(Deficit) / Surplus  for the year</t>
  </si>
  <si>
    <t>Surplus  for the year</t>
  </si>
  <si>
    <t>Page 7</t>
  </si>
  <si>
    <t xml:space="preserve"> INDEPENDENT EXAMINATION ON THE ACCOUNTS FOR THE YEAR ENDED 30 SEPTEMBER 2023</t>
  </si>
  <si>
    <t>I report to the members on my examination of the accounts for The North East Area of NAFAS for the year ended 30 September 2023.</t>
  </si>
  <si>
    <t>Respective responsibilities of trustees and examiner</t>
  </si>
  <si>
    <t>You are responsible for the preparation of the accounts.</t>
  </si>
  <si>
    <t>I report in respect of my examination of the The North East Area of NAFAS's accounts.</t>
  </si>
  <si>
    <t>Independent examiner’s statement</t>
  </si>
  <si>
    <t>I have completed my examination. I confirm that no material matters have come to my attention in connection with the examination giving me cause to believe that in any material respect:</t>
  </si>
  <si>
    <t>1. accounting records were not kept in respect of The North East Area of NAFAS; or</t>
  </si>
  <si>
    <t>2. the accounts do not accord with those records; or</t>
  </si>
  <si>
    <t>3. the accounts do not comply with the accounting requirements concerning the form and content of accounts other than any requirement that the accounts give a ‘true and fair view' which is not a matter considered as part of an independent examination.</t>
  </si>
  <si>
    <t>I have no concerns and have come across no other matters in connection with the examination to which attention should be drawn in this report in order to enable a proper understanding of the accounts to be reached.</t>
  </si>
  <si>
    <t xml:space="preserve">Gareth Andrew Botterill FCCA </t>
  </si>
  <si>
    <t>Chartered Certified Accountant</t>
  </si>
  <si>
    <t>First Floor Offices</t>
  </si>
  <si>
    <t>40 Norwood</t>
  </si>
  <si>
    <t>Beverley</t>
  </si>
  <si>
    <t>East Yorkshire</t>
  </si>
  <si>
    <t>HU17 9EY</t>
  </si>
  <si>
    <t>Date: 7 November 2023</t>
  </si>
  <si>
    <t>Chairman  - 7 November 2023</t>
  </si>
  <si>
    <t>Treasurer - 7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</si>
</sst>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0;[Red]\(#,##0.00\)"/>
    <numFmt numFmtId="165" formatCode="[$-F800]dddd\,\ mmmm\ dd\,\ yyyy"/>
    <numFmt numFmtId="167" formatCode="#,##0_ ;\-#,##0\ "/>
    <numFmt numFmtId="168" formatCode="#,##0.00;\(#,##0.00\)"/>
    <numFmt numFmtId="169" formatCode="#,##0.0;[Red]#,##0.0"/>
    <numFmt numFmtId="170" formatCode="#,##0.0000000000000;[Red]#,##0.0000000000000"/>
    <numFmt numFmtId="171" formatCode="#,##0.000000000000;[Red]#,##0.000000000000"/>
    <numFmt numFmtId="172" formatCode="#,##0.000000000000"/>
    <numFmt numFmtId="173" formatCode="#,##0.00000000000;[Red]#,##0.00000000000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double"/>
      <sz val="14"/>
      <name val="Times New Roman"/>
      <family val="1"/>
    </font>
    <font>
      <u/>
      <sz val="14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3" fillId="0" borderId="0" xfId="0" applyNumberFormat="1" applyFont="1"/>
    <xf numFmtId="1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164" fontId="3" fillId="0" borderId="1" xfId="0" applyNumberFormat="1" applyFont="1" applyBorder="1"/>
    <xf numFmtId="164" fontId="3" fillId="0" borderId="2" xfId="0" applyNumberFormat="1" applyFont="1" applyBorder="1"/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3" xfId="0" applyNumberFormat="1" applyFont="1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1" fontId="2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0" fontId="7" fillId="0" borderId="0" xfId="0" applyFont="1"/>
    <xf numFmtId="0" fontId="8" fillId="0" borderId="0" xfId="0" applyFont="1"/>
    <xf numFmtId="168" fontId="3" fillId="0" borderId="0" xfId="0" applyNumberFormat="1" applyFont="1"/>
    <xf numFmtId="169" fontId="3" fillId="0" borderId="0" xfId="0" applyNumberFormat="1" applyFont="1"/>
    <xf numFmtId="168" fontId="3" fillId="0" borderId="2" xfId="0" applyNumberFormat="1" applyFont="1" applyBorder="1"/>
    <xf numFmtId="168" fontId="3" fillId="0" borderId="1" xfId="0" applyNumberFormat="1" applyFont="1" applyBorder="1"/>
    <xf numFmtId="170" fontId="3" fillId="0" borderId="0" xfId="0" applyNumberFormat="1" applyFont="1"/>
    <xf numFmtId="168" fontId="9" fillId="0" borderId="2" xfId="0" applyNumberFormat="1" applyFont="1" applyBorder="1"/>
    <xf numFmtId="168" fontId="9" fillId="0" borderId="0" xfId="0" applyNumberFormat="1" applyFont="1"/>
    <xf numFmtId="0" fontId="2" fillId="0" borderId="0" xfId="0" applyFont="1" applyAlignment="1">
      <alignment horizontal="right"/>
    </xf>
    <xf numFmtId="43" fontId="3" fillId="0" borderId="0" xfId="0" applyNumberFormat="1" applyFont="1"/>
    <xf numFmtId="164" fontId="2" fillId="0" borderId="0" xfId="0" quotePrefix="1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168" fontId="3" fillId="0" borderId="3" xfId="0" applyNumberFormat="1" applyFont="1" applyBorder="1"/>
    <xf numFmtId="171" fontId="3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1" fontId="1" fillId="0" borderId="0" xfId="0" applyNumberFormat="1" applyFont="1"/>
    <xf numFmtId="4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2" borderId="0" xfId="0" applyFont="1" applyFill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1e791bc61b92b70b/Documents/North%20East%20Area/cash%20book%202023%20v2.xlsx" TargetMode="External"/><Relationship Id="rId1" Type="http://schemas.openxmlformats.org/officeDocument/2006/relationships/externalLinkPath" Target="cash%20book%202023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ceipts"/>
      <sheetName val="Payments"/>
      <sheetName val="Journals"/>
      <sheetName val="TB"/>
      <sheetName val="Area trip"/>
      <sheetName val="Funds"/>
      <sheetName val="Cover sheet"/>
      <sheetName val="IE Report"/>
      <sheetName val="Accounts"/>
      <sheetName val="Notes"/>
      <sheetName val="Affiliation fees"/>
      <sheetName val="Club Membership"/>
      <sheetName val="membership"/>
      <sheetName val="Education"/>
      <sheetName val="Flower arranger"/>
    </sheetNames>
    <sheetDataSet>
      <sheetData sheetId="0">
        <row r="272">
          <cell r="N272">
            <v>2453</v>
          </cell>
        </row>
      </sheetData>
      <sheetData sheetId="1">
        <row r="220">
          <cell r="G220">
            <v>672.7</v>
          </cell>
          <cell r="H220">
            <v>335.75</v>
          </cell>
          <cell r="I220">
            <v>566.30000000000007</v>
          </cell>
          <cell r="J220">
            <v>294</v>
          </cell>
          <cell r="K220">
            <v>876.30000000000007</v>
          </cell>
          <cell r="L220">
            <v>610.5</v>
          </cell>
          <cell r="N220">
            <v>609.25</v>
          </cell>
        </row>
      </sheetData>
      <sheetData sheetId="2"/>
      <sheetData sheetId="3">
        <row r="4">
          <cell r="M4">
            <v>-5247.3999999999978</v>
          </cell>
        </row>
        <row r="5">
          <cell r="J5">
            <v>-255</v>
          </cell>
          <cell r="L5">
            <v>1579.8799999999997</v>
          </cell>
        </row>
        <row r="6">
          <cell r="L6">
            <v>158.80000000000001</v>
          </cell>
        </row>
        <row r="7">
          <cell r="L7">
            <v>94.8</v>
          </cell>
        </row>
        <row r="8">
          <cell r="J8">
            <v>-353.5</v>
          </cell>
          <cell r="K8">
            <v>446.61</v>
          </cell>
          <cell r="L8">
            <v>295.0100000000001</v>
          </cell>
        </row>
        <row r="9">
          <cell r="K9">
            <v>2492.9499999999998</v>
          </cell>
          <cell r="M9">
            <v>-347.07000000000062</v>
          </cell>
        </row>
        <row r="10">
          <cell r="L10">
            <v>99.840000000000146</v>
          </cell>
        </row>
        <row r="11">
          <cell r="L11">
            <v>209.64999999999998</v>
          </cell>
        </row>
        <row r="12">
          <cell r="J12">
            <v>-360</v>
          </cell>
          <cell r="L12">
            <v>567.25</v>
          </cell>
        </row>
        <row r="13">
          <cell r="L13">
            <v>344.83000000000004</v>
          </cell>
        </row>
        <row r="14">
          <cell r="B14">
            <v>1475.06</v>
          </cell>
          <cell r="E14">
            <v>-4297.96</v>
          </cell>
          <cell r="F14">
            <v>2923.69</v>
          </cell>
          <cell r="I14">
            <v>-85.7</v>
          </cell>
          <cell r="J14">
            <v>-1265.6600000000001</v>
          </cell>
          <cell r="M14">
            <v>-896.72000000000014</v>
          </cell>
        </row>
        <row r="15">
          <cell r="M15">
            <v>-181.65</v>
          </cell>
        </row>
        <row r="16">
          <cell r="L16">
            <v>98.990000000000009</v>
          </cell>
        </row>
        <row r="17">
          <cell r="L17">
            <v>200.42</v>
          </cell>
        </row>
        <row r="18">
          <cell r="L18">
            <v>115.24</v>
          </cell>
        </row>
        <row r="19">
          <cell r="K19">
            <v>540</v>
          </cell>
          <cell r="L19">
            <v>540</v>
          </cell>
        </row>
        <row r="20">
          <cell r="L20">
            <v>3610.9500000000003</v>
          </cell>
        </row>
        <row r="21">
          <cell r="L21">
            <v>145</v>
          </cell>
        </row>
        <row r="22">
          <cell r="L22">
            <v>20.28</v>
          </cell>
        </row>
        <row r="23">
          <cell r="L23">
            <v>200</v>
          </cell>
        </row>
        <row r="24">
          <cell r="L24">
            <v>128.85000000000002</v>
          </cell>
        </row>
        <row r="25">
          <cell r="J25">
            <v>-123</v>
          </cell>
          <cell r="L25">
            <v>94</v>
          </cell>
        </row>
        <row r="26">
          <cell r="C26">
            <v>-315</v>
          </cell>
          <cell r="F26">
            <v>1474.9</v>
          </cell>
          <cell r="K26">
            <v>540</v>
          </cell>
        </row>
        <row r="27">
          <cell r="M27">
            <v>-361</v>
          </cell>
        </row>
        <row r="29">
          <cell r="K29">
            <v>5500</v>
          </cell>
          <cell r="L29">
            <v>0</v>
          </cell>
        </row>
        <row r="30">
          <cell r="M30">
            <v>-127.4</v>
          </cell>
        </row>
        <row r="35">
          <cell r="N35">
            <v>14172.339999999995</v>
          </cell>
        </row>
        <row r="37">
          <cell r="N37">
            <v>6366.16</v>
          </cell>
        </row>
        <row r="38">
          <cell r="N38">
            <v>13435.51</v>
          </cell>
        </row>
        <row r="39">
          <cell r="N39">
            <v>472.81999999999698</v>
          </cell>
        </row>
        <row r="41">
          <cell r="O41">
            <v>-948.71</v>
          </cell>
        </row>
      </sheetData>
      <sheetData sheetId="4"/>
      <sheetData sheetId="5"/>
      <sheetData sheetId="6"/>
      <sheetData sheetId="7"/>
      <sheetData sheetId="8">
        <row r="42">
          <cell r="E42">
            <v>-1342.5500000000025</v>
          </cell>
          <cell r="G42">
            <v>-4004.5200000000009</v>
          </cell>
        </row>
        <row r="51">
          <cell r="E51">
            <v>-570.29999999999995</v>
          </cell>
        </row>
        <row r="58">
          <cell r="E58">
            <v>753.09999999999991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489D-FF63-4B4D-A2F0-CD6CE25EB7B8}">
  <dimension ref="A14:K18"/>
  <sheetViews>
    <sheetView tabSelected="1" workbookViewId="0">
      <selection activeCell="N14" sqref="N14"/>
    </sheetView>
  </sheetViews>
  <sheetFormatPr defaultRowHeight="14.4" x14ac:dyDescent="0.3"/>
  <cols>
    <col min="2" max="2" width="0.77734375" customWidth="1"/>
    <col min="3" max="3" width="5" customWidth="1"/>
    <col min="4" max="4" width="5.109375" customWidth="1"/>
  </cols>
  <sheetData>
    <row r="14" spans="1:11" ht="15.6" x14ac:dyDescent="0.3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6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6" x14ac:dyDescent="0.3">
      <c r="A16" s="1" t="s">
        <v>1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6" x14ac:dyDescent="0.3">
      <c r="A18" s="1" t="s">
        <v>2</v>
      </c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3">
    <mergeCell ref="A14:K14"/>
    <mergeCell ref="A16:K16"/>
    <mergeCell ref="A18:K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FD10C-FEB2-40E2-968C-C6BB79DD7719}">
  <sheetPr>
    <pageSetUpPr fitToPage="1"/>
  </sheetPr>
  <dimension ref="A1:A27"/>
  <sheetViews>
    <sheetView topLeftCell="A13" workbookViewId="0">
      <selection activeCell="A22" sqref="A22"/>
    </sheetView>
  </sheetViews>
  <sheetFormatPr defaultRowHeight="14.4" x14ac:dyDescent="0.3"/>
  <cols>
    <col min="1" max="1" width="121.33203125" customWidth="1"/>
  </cols>
  <sheetData>
    <row r="1" spans="1:1" ht="17.399999999999999" x14ac:dyDescent="0.3">
      <c r="A1" s="3" t="s">
        <v>0</v>
      </c>
    </row>
    <row r="2" spans="1:1" ht="17.399999999999999" x14ac:dyDescent="0.3">
      <c r="A2" s="3" t="s">
        <v>181</v>
      </c>
    </row>
    <row r="5" spans="1:1" ht="36" x14ac:dyDescent="0.3">
      <c r="A5" s="49" t="s">
        <v>182</v>
      </c>
    </row>
    <row r="6" spans="1:1" ht="17.399999999999999" x14ac:dyDescent="0.3">
      <c r="A6" s="50" t="s">
        <v>183</v>
      </c>
    </row>
    <row r="7" spans="1:1" ht="18" x14ac:dyDescent="0.3">
      <c r="A7" s="49" t="s">
        <v>184</v>
      </c>
    </row>
    <row r="8" spans="1:1" ht="18" x14ac:dyDescent="0.3">
      <c r="A8" s="49"/>
    </row>
    <row r="9" spans="1:1" ht="18" x14ac:dyDescent="0.3">
      <c r="A9" s="49" t="s">
        <v>185</v>
      </c>
    </row>
    <row r="10" spans="1:1" ht="17.399999999999999" x14ac:dyDescent="0.3">
      <c r="A10" s="50" t="s">
        <v>186</v>
      </c>
    </row>
    <row r="11" spans="1:1" ht="36" x14ac:dyDescent="0.3">
      <c r="A11" s="49" t="s">
        <v>187</v>
      </c>
    </row>
    <row r="12" spans="1:1" ht="18" x14ac:dyDescent="0.3">
      <c r="A12" s="51" t="s">
        <v>188</v>
      </c>
    </row>
    <row r="13" spans="1:1" ht="18" x14ac:dyDescent="0.3">
      <c r="A13" s="51" t="s">
        <v>189</v>
      </c>
    </row>
    <row r="14" spans="1:1" ht="54" x14ac:dyDescent="0.3">
      <c r="A14" s="51" t="s">
        <v>190</v>
      </c>
    </row>
    <row r="15" spans="1:1" ht="36" x14ac:dyDescent="0.3">
      <c r="A15" s="49" t="s">
        <v>191</v>
      </c>
    </row>
    <row r="16" spans="1:1" ht="18" x14ac:dyDescent="0.3">
      <c r="A16" s="49"/>
    </row>
    <row r="17" spans="1:1" ht="18" x14ac:dyDescent="0.3">
      <c r="A17" s="49"/>
    </row>
    <row r="18" spans="1:1" ht="18" x14ac:dyDescent="0.3">
      <c r="A18" s="49"/>
    </row>
    <row r="19" spans="1:1" ht="18" x14ac:dyDescent="0.3">
      <c r="A19" s="49" t="s">
        <v>192</v>
      </c>
    </row>
    <row r="20" spans="1:1" ht="18" x14ac:dyDescent="0.3">
      <c r="A20" s="49" t="s">
        <v>193</v>
      </c>
    </row>
    <row r="21" spans="1:1" ht="18" x14ac:dyDescent="0.3">
      <c r="A21" s="49"/>
    </row>
    <row r="22" spans="1:1" ht="18" x14ac:dyDescent="0.3">
      <c r="A22" s="49" t="s">
        <v>194</v>
      </c>
    </row>
    <row r="23" spans="1:1" ht="18" x14ac:dyDescent="0.3">
      <c r="A23" s="49" t="s">
        <v>195</v>
      </c>
    </row>
    <row r="24" spans="1:1" ht="18" x14ac:dyDescent="0.3">
      <c r="A24" s="49" t="s">
        <v>196</v>
      </c>
    </row>
    <row r="25" spans="1:1" ht="18" x14ac:dyDescent="0.3">
      <c r="A25" s="49" t="s">
        <v>197</v>
      </c>
    </row>
    <row r="26" spans="1:1" ht="18" x14ac:dyDescent="0.3">
      <c r="A26" s="49" t="s">
        <v>198</v>
      </c>
    </row>
    <row r="27" spans="1:1" ht="18" x14ac:dyDescent="0.3">
      <c r="A27" s="49" t="s">
        <v>199</v>
      </c>
    </row>
  </sheetData>
  <pageMargins left="0.7" right="0.7" top="0.75" bottom="0.75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54EC8-8DEC-494C-B25F-119CC12C67A7}">
  <sheetPr>
    <pageSetUpPr fitToPage="1"/>
  </sheetPr>
  <dimension ref="A1:M140"/>
  <sheetViews>
    <sheetView topLeftCell="A31" workbookViewId="0">
      <selection activeCell="A141" sqref="A141"/>
    </sheetView>
  </sheetViews>
  <sheetFormatPr defaultColWidth="9.6640625" defaultRowHeight="18" x14ac:dyDescent="0.35"/>
  <cols>
    <col min="1" max="1" width="42.44140625" style="4" customWidth="1"/>
    <col min="2" max="2" width="10.109375" style="26" bestFit="1" customWidth="1"/>
    <col min="3" max="3" width="21.44140625" style="27" customWidth="1"/>
    <col min="4" max="4" width="20.109375" style="4" bestFit="1" customWidth="1"/>
    <col min="5" max="5" width="17.88671875" style="5" bestFit="1" customWidth="1"/>
    <col min="6" max="6" width="11.33203125" style="4" bestFit="1" customWidth="1"/>
    <col min="7" max="7" width="17.88671875" style="5" bestFit="1" customWidth="1"/>
    <col min="8" max="8" width="9.6640625" style="4"/>
    <col min="9" max="9" width="19" style="4" bestFit="1" customWidth="1"/>
    <col min="10" max="10" width="22.33203125" style="4" bestFit="1" customWidth="1"/>
    <col min="11" max="16384" width="9.6640625" style="4"/>
  </cols>
  <sheetData>
    <row r="1" spans="1:13" x14ac:dyDescent="0.35">
      <c r="A1" s="3" t="s">
        <v>0</v>
      </c>
      <c r="H1" s="26"/>
    </row>
    <row r="2" spans="1:13" x14ac:dyDescent="0.35">
      <c r="A2" s="3" t="s">
        <v>3</v>
      </c>
      <c r="K2" s="28"/>
    </row>
    <row r="3" spans="1:13" x14ac:dyDescent="0.35">
      <c r="A3" s="29"/>
      <c r="K3" s="28"/>
    </row>
    <row r="4" spans="1:13" x14ac:dyDescent="0.35">
      <c r="A4" s="3" t="s">
        <v>4</v>
      </c>
      <c r="G4" s="13"/>
      <c r="K4" s="28"/>
    </row>
    <row r="5" spans="1:13" x14ac:dyDescent="0.35">
      <c r="A5" s="30"/>
      <c r="D5" s="13" t="s">
        <v>5</v>
      </c>
      <c r="E5" s="26">
        <v>2023</v>
      </c>
      <c r="G5" s="26">
        <v>2022</v>
      </c>
      <c r="J5" s="28"/>
    </row>
    <row r="6" spans="1:13" x14ac:dyDescent="0.35">
      <c r="A6" s="3" t="s">
        <v>6</v>
      </c>
      <c r="D6" s="13"/>
      <c r="E6" s="13" t="s">
        <v>7</v>
      </c>
      <c r="G6" s="13" t="s">
        <v>7</v>
      </c>
      <c r="J6" s="28"/>
    </row>
    <row r="7" spans="1:13" x14ac:dyDescent="0.35">
      <c r="A7" s="4" t="s">
        <v>8</v>
      </c>
      <c r="D7" s="26">
        <v>1</v>
      </c>
      <c r="E7" s="5">
        <f>-[1]TB!M4</f>
        <v>5247.3999999999978</v>
      </c>
      <c r="F7" s="27"/>
      <c r="G7" s="5">
        <v>4385.5</v>
      </c>
      <c r="J7" s="28"/>
    </row>
    <row r="8" spans="1:13" x14ac:dyDescent="0.35">
      <c r="A8" s="4" t="s">
        <v>9</v>
      </c>
      <c r="D8" s="26"/>
      <c r="E8" s="5">
        <f>-[1]TB!M9</f>
        <v>347.07000000000062</v>
      </c>
      <c r="F8" s="27"/>
      <c r="G8" s="5">
        <v>398.94</v>
      </c>
      <c r="J8" s="28"/>
    </row>
    <row r="9" spans="1:13" x14ac:dyDescent="0.35">
      <c r="A9" s="4" t="s">
        <v>10</v>
      </c>
      <c r="D9" s="26"/>
      <c r="E9" s="5">
        <f>-[1]TB!M15</f>
        <v>181.65</v>
      </c>
      <c r="F9" s="27"/>
      <c r="G9" s="5">
        <v>49.51</v>
      </c>
      <c r="J9" s="28"/>
    </row>
    <row r="10" spans="1:13" x14ac:dyDescent="0.35">
      <c r="A10" s="4" t="s">
        <v>11</v>
      </c>
      <c r="D10" s="26">
        <v>2</v>
      </c>
      <c r="E10" s="31">
        <f>-[1]TB!M30</f>
        <v>127.4</v>
      </c>
      <c r="F10" s="31"/>
      <c r="G10" s="31">
        <v>0</v>
      </c>
      <c r="J10" s="26"/>
      <c r="K10" s="27"/>
      <c r="L10" s="26"/>
      <c r="M10" s="5"/>
    </row>
    <row r="11" spans="1:13" x14ac:dyDescent="0.35">
      <c r="A11" s="4" t="s">
        <v>12</v>
      </c>
      <c r="D11" s="26"/>
      <c r="E11" s="5">
        <f>-[1]TB!M27</f>
        <v>361</v>
      </c>
      <c r="F11" s="27"/>
      <c r="G11" s="5">
        <v>53</v>
      </c>
      <c r="J11" s="28"/>
    </row>
    <row r="12" spans="1:13" x14ac:dyDescent="0.35">
      <c r="A12" s="3" t="s">
        <v>13</v>
      </c>
      <c r="D12" s="26"/>
      <c r="E12" s="16">
        <f>SUM(E7:E11)</f>
        <v>6264.5199999999977</v>
      </c>
      <c r="F12" s="27"/>
      <c r="G12" s="16">
        <f>SUM(G7:G11)</f>
        <v>4886.95</v>
      </c>
      <c r="J12" s="28"/>
      <c r="L12" s="32"/>
    </row>
    <row r="13" spans="1:13" x14ac:dyDescent="0.35">
      <c r="D13" s="26"/>
      <c r="J13" s="28"/>
    </row>
    <row r="14" spans="1:13" x14ac:dyDescent="0.35">
      <c r="A14" s="3" t="s">
        <v>14</v>
      </c>
      <c r="D14" s="26"/>
      <c r="J14" s="28"/>
    </row>
    <row r="15" spans="1:13" x14ac:dyDescent="0.35">
      <c r="A15" s="4" t="s">
        <v>15</v>
      </c>
      <c r="D15" s="26"/>
      <c r="E15" s="31">
        <f>-[1]TB!L5-E16</f>
        <v>-1399.9999999999995</v>
      </c>
      <c r="F15" s="31"/>
      <c r="G15" s="31">
        <v>-1602.39</v>
      </c>
      <c r="J15" s="26"/>
      <c r="K15" s="27"/>
      <c r="L15" s="26"/>
      <c r="M15" s="5"/>
    </row>
    <row r="16" spans="1:13" x14ac:dyDescent="0.35">
      <c r="A16" s="4" t="s">
        <v>16</v>
      </c>
      <c r="D16" s="26"/>
      <c r="E16" s="31">
        <v>-179.88</v>
      </c>
      <c r="F16" s="31"/>
      <c r="G16" s="31">
        <v>-172.68</v>
      </c>
      <c r="J16" s="26"/>
      <c r="K16" s="27"/>
      <c r="L16" s="26"/>
      <c r="M16" s="5"/>
    </row>
    <row r="17" spans="1:13" x14ac:dyDescent="0.35">
      <c r="A17" s="4" t="s">
        <v>17</v>
      </c>
      <c r="D17" s="26">
        <v>3</v>
      </c>
      <c r="E17" s="31">
        <f>-[1]TB!L12</f>
        <v>-567.25</v>
      </c>
      <c r="F17" s="31"/>
      <c r="G17" s="31">
        <v>-514</v>
      </c>
      <c r="J17" s="26"/>
      <c r="K17" s="27"/>
      <c r="L17" s="26"/>
      <c r="M17" s="5"/>
    </row>
    <row r="18" spans="1:13" x14ac:dyDescent="0.35">
      <c r="A18" s="4" t="s">
        <v>18</v>
      </c>
      <c r="D18" s="26"/>
      <c r="E18" s="31">
        <f>-[1]TB!L13</f>
        <v>-344.83000000000004</v>
      </c>
      <c r="F18" s="31"/>
      <c r="G18" s="31">
        <v>-230.96</v>
      </c>
      <c r="J18" s="26"/>
      <c r="K18" s="27"/>
      <c r="L18" s="26"/>
      <c r="M18" s="5"/>
    </row>
    <row r="19" spans="1:13" x14ac:dyDescent="0.35">
      <c r="A19" s="4" t="s">
        <v>19</v>
      </c>
      <c r="D19" s="26"/>
      <c r="E19" s="31">
        <f>-[1]TB!L18</f>
        <v>-115.24</v>
      </c>
      <c r="F19" s="31"/>
      <c r="G19" s="31">
        <v>-139.56</v>
      </c>
      <c r="J19" s="26"/>
      <c r="K19" s="27"/>
      <c r="L19" s="26"/>
      <c r="M19" s="5"/>
    </row>
    <row r="20" spans="1:13" x14ac:dyDescent="0.35">
      <c r="A20" s="4" t="s">
        <v>20</v>
      </c>
      <c r="D20" s="26"/>
      <c r="E20" s="31">
        <f>-[1]TB!L19</f>
        <v>-540</v>
      </c>
      <c r="F20" s="31"/>
      <c r="G20" s="31">
        <v>-530</v>
      </c>
      <c r="J20" s="26"/>
      <c r="K20" s="27"/>
      <c r="L20" s="26"/>
      <c r="M20" s="5"/>
    </row>
    <row r="21" spans="1:13" x14ac:dyDescent="0.35">
      <c r="A21" s="4" t="s">
        <v>21</v>
      </c>
      <c r="D21" s="26"/>
      <c r="E21" s="31">
        <f>-[1]TB!L21</f>
        <v>-145</v>
      </c>
      <c r="F21" s="31"/>
      <c r="G21" s="31">
        <v>-227.09</v>
      </c>
      <c r="J21" s="26"/>
      <c r="K21" s="27"/>
      <c r="L21" s="26"/>
      <c r="M21" s="5"/>
    </row>
    <row r="22" spans="1:13" x14ac:dyDescent="0.35">
      <c r="A22" s="4" t="s">
        <v>22</v>
      </c>
      <c r="D22" s="26"/>
      <c r="E22" s="31">
        <f>-[1]TB!L17</f>
        <v>-200.42</v>
      </c>
      <c r="F22" s="31"/>
      <c r="G22" s="31">
        <v>-181.27</v>
      </c>
      <c r="J22" s="26"/>
      <c r="K22" s="31"/>
      <c r="L22" s="26"/>
      <c r="M22" s="5"/>
    </row>
    <row r="23" spans="1:13" x14ac:dyDescent="0.35">
      <c r="A23" s="4" t="s">
        <v>23</v>
      </c>
      <c r="D23" s="26"/>
      <c r="E23" s="31">
        <f>-[1]TB!L25</f>
        <v>-94</v>
      </c>
      <c r="F23" s="31"/>
      <c r="G23" s="31">
        <v>0</v>
      </c>
      <c r="J23" s="26"/>
      <c r="K23" s="27"/>
      <c r="L23" s="26"/>
      <c r="M23" s="5"/>
    </row>
    <row r="24" spans="1:13" x14ac:dyDescent="0.35">
      <c r="A24" s="4" t="s">
        <v>24</v>
      </c>
      <c r="D24" s="26"/>
      <c r="E24" s="31">
        <f>-[1]TB!L7</f>
        <v>-94.8</v>
      </c>
      <c r="F24" s="31"/>
      <c r="G24" s="31">
        <v>0</v>
      </c>
      <c r="J24" s="26"/>
      <c r="K24" s="27"/>
      <c r="L24" s="26"/>
      <c r="M24" s="5"/>
    </row>
    <row r="25" spans="1:13" x14ac:dyDescent="0.35">
      <c r="A25" s="4" t="s">
        <v>25</v>
      </c>
      <c r="D25" s="26"/>
      <c r="E25" s="31">
        <f>-[1]TB!L16</f>
        <v>-98.990000000000009</v>
      </c>
      <c r="F25" s="31"/>
      <c r="G25" s="31">
        <v>0</v>
      </c>
      <c r="J25" s="26"/>
      <c r="K25" s="27"/>
      <c r="L25" s="26"/>
      <c r="M25" s="5"/>
    </row>
    <row r="26" spans="1:13" x14ac:dyDescent="0.35">
      <c r="A26" s="4" t="s">
        <v>26</v>
      </c>
      <c r="D26" s="26"/>
      <c r="E26" s="31">
        <f>-[1]TB!L22</f>
        <v>-20.28</v>
      </c>
      <c r="F26" s="31"/>
      <c r="G26" s="31">
        <v>-52.55</v>
      </c>
      <c r="J26" s="28"/>
    </row>
    <row r="27" spans="1:13" x14ac:dyDescent="0.35">
      <c r="A27" s="4" t="s">
        <v>27</v>
      </c>
      <c r="D27" s="26"/>
      <c r="E27" s="31">
        <f>-[1]TB!L23</f>
        <v>-200</v>
      </c>
      <c r="F27" s="31"/>
      <c r="G27" s="31">
        <v>-334.7</v>
      </c>
      <c r="J27" s="26"/>
      <c r="K27" s="27"/>
      <c r="L27" s="26"/>
      <c r="M27" s="5"/>
    </row>
    <row r="28" spans="1:13" x14ac:dyDescent="0.35">
      <c r="A28" s="4" t="s">
        <v>28</v>
      </c>
      <c r="D28" s="26">
        <v>4</v>
      </c>
      <c r="E28" s="31">
        <f>-[1]TB!L20</f>
        <v>-3610.9500000000003</v>
      </c>
      <c r="F28" s="31"/>
      <c r="G28" s="31">
        <v>-4630.38</v>
      </c>
      <c r="J28" s="26"/>
      <c r="K28" s="27"/>
      <c r="L28" s="26"/>
      <c r="M28" s="5"/>
    </row>
    <row r="29" spans="1:13" x14ac:dyDescent="0.35">
      <c r="A29" s="4" t="s">
        <v>29</v>
      </c>
      <c r="D29" s="26"/>
      <c r="E29" s="31">
        <f>-[1]TB!L11</f>
        <v>-209.64999999999998</v>
      </c>
      <c r="F29" s="31"/>
      <c r="G29" s="31">
        <v>-13.7</v>
      </c>
      <c r="J29" s="26"/>
      <c r="K29" s="27"/>
      <c r="L29" s="26"/>
      <c r="M29" s="5"/>
    </row>
    <row r="30" spans="1:13" ht="18.600000000000001" thickBot="1" x14ac:dyDescent="0.4">
      <c r="A30" s="3" t="s">
        <v>30</v>
      </c>
      <c r="D30" s="26"/>
      <c r="E30" s="33">
        <f>SUM(E15:E29)</f>
        <v>-7821.29</v>
      </c>
      <c r="F30" s="31"/>
      <c r="G30" s="33">
        <f>SUM(G15:G29)</f>
        <v>-8629.2800000000007</v>
      </c>
      <c r="J30" s="28"/>
    </row>
    <row r="31" spans="1:13" ht="18.600000000000001" thickTop="1" x14ac:dyDescent="0.35">
      <c r="A31" s="3"/>
      <c r="D31" s="26"/>
      <c r="F31" s="27"/>
      <c r="J31" s="28"/>
    </row>
    <row r="32" spans="1:13" x14ac:dyDescent="0.35">
      <c r="A32" s="3" t="s">
        <v>31</v>
      </c>
      <c r="D32" s="26"/>
      <c r="F32" s="27"/>
      <c r="J32" s="28"/>
    </row>
    <row r="33" spans="1:11" x14ac:dyDescent="0.35">
      <c r="A33" s="4" t="s">
        <v>32</v>
      </c>
      <c r="D33" s="26">
        <v>5</v>
      </c>
      <c r="E33" s="31">
        <f>-[1]TB!M14</f>
        <v>896.72000000000014</v>
      </c>
      <c r="F33" s="31"/>
      <c r="G33" s="31">
        <v>390.53</v>
      </c>
      <c r="J33" s="28"/>
    </row>
    <row r="34" spans="1:11" x14ac:dyDescent="0.35">
      <c r="A34" s="4" t="s">
        <v>33</v>
      </c>
      <c r="D34" s="26"/>
      <c r="E34" s="31">
        <f>-[1]TB!L29</f>
        <v>0</v>
      </c>
      <c r="F34" s="31"/>
      <c r="G34" s="31">
        <v>-100</v>
      </c>
      <c r="J34" s="28"/>
    </row>
    <row r="35" spans="1:11" x14ac:dyDescent="0.35">
      <c r="A35" s="4" t="s">
        <v>34</v>
      </c>
      <c r="D35" s="26">
        <v>6</v>
      </c>
      <c r="E35" s="31">
        <f>-[1]TB!L10</f>
        <v>-99.840000000000146</v>
      </c>
      <c r="F35" s="31"/>
      <c r="G35" s="31">
        <v>2.2000000000000002</v>
      </c>
      <c r="J35" s="28"/>
    </row>
    <row r="36" spans="1:11" x14ac:dyDescent="0.35">
      <c r="A36" s="4" t="s">
        <v>35</v>
      </c>
      <c r="D36" s="26">
        <v>7</v>
      </c>
      <c r="E36" s="31">
        <f>-[1]TB!L8</f>
        <v>-295.0100000000001</v>
      </c>
      <c r="F36" s="31"/>
      <c r="G36" s="31">
        <v>0</v>
      </c>
      <c r="J36" s="28"/>
    </row>
    <row r="37" spans="1:11" x14ac:dyDescent="0.35">
      <c r="A37" s="4" t="s">
        <v>36</v>
      </c>
      <c r="D37" s="26"/>
      <c r="E37" s="31">
        <v>0</v>
      </c>
      <c r="F37" s="31"/>
      <c r="G37" s="31">
        <v>-210</v>
      </c>
      <c r="J37" s="28"/>
    </row>
    <row r="38" spans="1:11" x14ac:dyDescent="0.35">
      <c r="A38" s="4" t="s">
        <v>37</v>
      </c>
      <c r="D38" s="26">
        <v>8</v>
      </c>
      <c r="E38" s="31">
        <f>-[1]TB!L24</f>
        <v>-128.85000000000002</v>
      </c>
      <c r="F38" s="31"/>
      <c r="G38" s="31">
        <v>0</v>
      </c>
      <c r="J38" s="28"/>
    </row>
    <row r="39" spans="1:11" x14ac:dyDescent="0.35">
      <c r="A39" s="4" t="s">
        <v>38</v>
      </c>
      <c r="D39" s="26">
        <v>9</v>
      </c>
      <c r="E39" s="31">
        <f>-[1]TB!L6</f>
        <v>-158.80000000000001</v>
      </c>
      <c r="F39" s="31"/>
      <c r="G39" s="31">
        <v>-344.92</v>
      </c>
      <c r="J39" s="28"/>
    </row>
    <row r="40" spans="1:11" x14ac:dyDescent="0.35">
      <c r="A40" s="3" t="s">
        <v>39</v>
      </c>
      <c r="C40" s="27" t="s">
        <v>40</v>
      </c>
      <c r="D40" s="26"/>
      <c r="E40" s="34">
        <f>SUM(E33:E39)</f>
        <v>214.21999999999986</v>
      </c>
      <c r="F40" s="31"/>
      <c r="G40" s="34">
        <f>SUM(G33:G39)</f>
        <v>-262.19000000000005</v>
      </c>
      <c r="K40" s="28"/>
    </row>
    <row r="41" spans="1:11" x14ac:dyDescent="0.35">
      <c r="D41" s="26"/>
      <c r="E41" s="31"/>
      <c r="F41" s="31"/>
      <c r="G41" s="31"/>
      <c r="K41" s="28"/>
    </row>
    <row r="42" spans="1:11" ht="18.600000000000001" thickBot="1" x14ac:dyDescent="0.4">
      <c r="A42" s="3" t="s">
        <v>41</v>
      </c>
      <c r="D42" s="26">
        <v>11</v>
      </c>
      <c r="E42" s="33">
        <f>E12+E30+E40</f>
        <v>-1342.5500000000025</v>
      </c>
      <c r="F42" s="31"/>
      <c r="G42" s="33">
        <f>G12+G30+G40</f>
        <v>-4004.5200000000009</v>
      </c>
      <c r="I42" s="35"/>
      <c r="K42" s="28"/>
    </row>
    <row r="43" spans="1:11" ht="18.600000000000001" thickTop="1" x14ac:dyDescent="0.35">
      <c r="D43" s="26"/>
      <c r="E43" s="31"/>
      <c r="F43" s="31"/>
      <c r="G43" s="31"/>
      <c r="K43" s="28"/>
    </row>
    <row r="44" spans="1:11" x14ac:dyDescent="0.35">
      <c r="A44" s="3" t="s">
        <v>42</v>
      </c>
      <c r="E44" s="31"/>
      <c r="F44" s="31"/>
      <c r="G44" s="31"/>
      <c r="K44" s="28"/>
    </row>
    <row r="45" spans="1:11" x14ac:dyDescent="0.35">
      <c r="A45" s="4" t="s">
        <v>43</v>
      </c>
      <c r="D45" s="3"/>
      <c r="E45" s="31">
        <v>-500</v>
      </c>
      <c r="F45" s="31"/>
      <c r="G45" s="31">
        <v>0</v>
      </c>
      <c r="K45" s="28"/>
    </row>
    <row r="46" spans="1:11" x14ac:dyDescent="0.35">
      <c r="A46" s="4" t="s">
        <v>44</v>
      </c>
      <c r="D46" s="3"/>
      <c r="E46" s="31">
        <v>-180</v>
      </c>
      <c r="F46" s="31"/>
      <c r="G46" s="31">
        <v>0</v>
      </c>
      <c r="K46" s="28"/>
    </row>
    <row r="47" spans="1:11" x14ac:dyDescent="0.35">
      <c r="A47" s="4" t="s">
        <v>45</v>
      </c>
      <c r="E47" s="31">
        <v>-86.3</v>
      </c>
      <c r="F47" s="31"/>
      <c r="G47" s="31">
        <v>0</v>
      </c>
      <c r="K47" s="28"/>
    </row>
    <row r="48" spans="1:11" x14ac:dyDescent="0.35">
      <c r="A48" s="4" t="s">
        <v>46</v>
      </c>
      <c r="E48" s="31">
        <v>0</v>
      </c>
      <c r="F48" s="31"/>
      <c r="G48" s="31">
        <v>25.11</v>
      </c>
      <c r="K48" s="28"/>
    </row>
    <row r="49" spans="1:11" x14ac:dyDescent="0.35">
      <c r="A49" s="4" t="s">
        <v>47</v>
      </c>
      <c r="C49" s="3"/>
      <c r="E49" s="31">
        <v>0</v>
      </c>
      <c r="F49" s="31"/>
      <c r="G49" s="31">
        <v>-150</v>
      </c>
      <c r="K49" s="28"/>
    </row>
    <row r="50" spans="1:11" x14ac:dyDescent="0.35">
      <c r="A50" s="4" t="s">
        <v>48</v>
      </c>
      <c r="C50" s="3"/>
      <c r="E50" s="31">
        <v>196</v>
      </c>
      <c r="F50" s="31"/>
      <c r="G50" s="31">
        <v>281.51</v>
      </c>
      <c r="K50" s="28"/>
    </row>
    <row r="51" spans="1:11" ht="18.600000000000001" thickBot="1" x14ac:dyDescent="0.4">
      <c r="A51" s="3" t="s">
        <v>49</v>
      </c>
      <c r="C51" s="3"/>
      <c r="D51" s="3">
        <v>12</v>
      </c>
      <c r="E51" s="36">
        <f>SUM(E45:E50)</f>
        <v>-570.29999999999995</v>
      </c>
      <c r="F51" s="31"/>
      <c r="G51" s="36">
        <f>SUM(G45:G50)</f>
        <v>156.62</v>
      </c>
      <c r="K51" s="28"/>
    </row>
    <row r="52" spans="1:11" ht="18.600000000000001" thickTop="1" x14ac:dyDescent="0.35">
      <c r="C52" s="3"/>
      <c r="E52" s="31"/>
      <c r="F52" s="31"/>
      <c r="G52" s="31"/>
      <c r="K52" s="28"/>
    </row>
    <row r="53" spans="1:11" x14ac:dyDescent="0.35">
      <c r="A53" s="3"/>
      <c r="C53" s="3"/>
      <c r="D53" s="3"/>
      <c r="E53" s="37"/>
      <c r="F53" s="31"/>
      <c r="G53" s="37"/>
      <c r="K53" s="28"/>
    </row>
    <row r="54" spans="1:11" x14ac:dyDescent="0.35">
      <c r="A54" s="3" t="s">
        <v>50</v>
      </c>
      <c r="E54" s="31"/>
      <c r="F54" s="31"/>
      <c r="G54" s="31"/>
      <c r="K54" s="28"/>
    </row>
    <row r="55" spans="1:11" x14ac:dyDescent="0.35">
      <c r="A55" s="4" t="s">
        <v>51</v>
      </c>
      <c r="C55" s="3"/>
      <c r="D55" s="3"/>
      <c r="E55" s="31">
        <f>[1]Receipts!N272-[1]TB!C26-45</f>
        <v>2723</v>
      </c>
      <c r="F55" s="31"/>
      <c r="G55" s="31">
        <v>2387.6</v>
      </c>
      <c r="K55" s="28"/>
    </row>
    <row r="56" spans="1:11" x14ac:dyDescent="0.35">
      <c r="A56" s="4" t="s">
        <v>52</v>
      </c>
      <c r="C56" s="3"/>
      <c r="E56" s="31">
        <f>-[1]TB!F26-[1]TB!H26+45</f>
        <v>-1429.9</v>
      </c>
      <c r="F56" s="31"/>
      <c r="G56" s="31">
        <v>-1462.69</v>
      </c>
      <c r="K56" s="28"/>
    </row>
    <row r="57" spans="1:11" x14ac:dyDescent="0.35">
      <c r="A57" s="4" t="s">
        <v>53</v>
      </c>
      <c r="C57" s="3"/>
      <c r="E57" s="31">
        <f>-[1]TB!K26</f>
        <v>-540</v>
      </c>
      <c r="F57" s="31"/>
      <c r="G57" s="31">
        <v>-315</v>
      </c>
      <c r="K57" s="28"/>
    </row>
    <row r="58" spans="1:11" ht="18.600000000000001" thickBot="1" x14ac:dyDescent="0.4">
      <c r="A58" s="15" t="s">
        <v>54</v>
      </c>
      <c r="C58" s="3"/>
      <c r="D58" s="38" t="s">
        <v>55</v>
      </c>
      <c r="E58" s="33">
        <f>SUM(E55:E57)</f>
        <v>753.09999999999991</v>
      </c>
      <c r="F58" s="31"/>
      <c r="G58" s="33">
        <f>SUM(G55:G57)</f>
        <v>609.90999999999985</v>
      </c>
      <c r="K58" s="28"/>
    </row>
    <row r="59" spans="1:11" ht="18.600000000000001" thickTop="1" x14ac:dyDescent="0.35">
      <c r="A59" s="3"/>
      <c r="C59" s="3"/>
      <c r="D59" s="3"/>
      <c r="E59" s="31"/>
      <c r="F59" s="31"/>
      <c r="G59" s="31"/>
      <c r="K59" s="28"/>
    </row>
    <row r="60" spans="1:11" x14ac:dyDescent="0.35">
      <c r="C60" s="3"/>
      <c r="E60" s="31"/>
      <c r="F60" s="31"/>
      <c r="G60" s="31"/>
      <c r="J60" s="28"/>
    </row>
    <row r="61" spans="1:11" ht="18.600000000000001" thickBot="1" x14ac:dyDescent="0.4">
      <c r="A61" s="3" t="s">
        <v>56</v>
      </c>
      <c r="C61" s="3"/>
      <c r="E61" s="33">
        <f>E42+E51+E58</f>
        <v>-1159.7500000000025</v>
      </c>
      <c r="F61" s="31"/>
      <c r="G61" s="33">
        <f>G42+G51+G58</f>
        <v>-3237.9900000000011</v>
      </c>
      <c r="J61" s="28"/>
    </row>
    <row r="62" spans="1:11" ht="18.600000000000001" thickTop="1" x14ac:dyDescent="0.35">
      <c r="E62" s="31"/>
      <c r="F62" s="31"/>
      <c r="G62" s="31"/>
      <c r="J62" s="28"/>
    </row>
    <row r="63" spans="1:11" x14ac:dyDescent="0.35">
      <c r="E63" s="31"/>
      <c r="F63" s="31"/>
      <c r="G63" s="31"/>
      <c r="J63" s="28"/>
    </row>
    <row r="64" spans="1:11" x14ac:dyDescent="0.35">
      <c r="J64" s="28"/>
    </row>
    <row r="65" spans="1:10" x14ac:dyDescent="0.35">
      <c r="J65" s="28"/>
    </row>
    <row r="66" spans="1:10" x14ac:dyDescent="0.35">
      <c r="A66" s="23" t="s">
        <v>57</v>
      </c>
      <c r="B66" s="23"/>
      <c r="C66" s="23"/>
      <c r="D66" s="23"/>
      <c r="E66" s="23"/>
      <c r="F66" s="23"/>
      <c r="G66" s="23"/>
      <c r="J66" s="28"/>
    </row>
    <row r="67" spans="1:10" x14ac:dyDescent="0.35">
      <c r="A67" s="3" t="s">
        <v>0</v>
      </c>
      <c r="B67" s="4"/>
    </row>
    <row r="68" spans="1:10" x14ac:dyDescent="0.35">
      <c r="A68" s="3" t="s">
        <v>58</v>
      </c>
      <c r="B68" s="39"/>
      <c r="D68" s="39"/>
      <c r="G68" s="13"/>
    </row>
    <row r="69" spans="1:10" x14ac:dyDescent="0.35">
      <c r="B69" s="39"/>
      <c r="D69" s="39"/>
      <c r="E69" s="40" t="s">
        <v>59</v>
      </c>
      <c r="G69" s="19" t="s">
        <v>59</v>
      </c>
    </row>
    <row r="70" spans="1:10" x14ac:dyDescent="0.35">
      <c r="B70" s="39"/>
      <c r="D70" s="41" t="s">
        <v>5</v>
      </c>
      <c r="E70" s="26">
        <v>2023</v>
      </c>
      <c r="G70" s="26">
        <v>2022</v>
      </c>
    </row>
    <row r="71" spans="1:10" x14ac:dyDescent="0.35">
      <c r="A71" s="3" t="s">
        <v>4</v>
      </c>
      <c r="B71" s="12"/>
      <c r="E71" s="19" t="s">
        <v>7</v>
      </c>
      <c r="G71" s="19" t="s">
        <v>7</v>
      </c>
    </row>
    <row r="72" spans="1:10" x14ac:dyDescent="0.35">
      <c r="A72" s="3" t="s">
        <v>60</v>
      </c>
    </row>
    <row r="73" spans="1:10" x14ac:dyDescent="0.35">
      <c r="A73" s="15" t="s">
        <v>61</v>
      </c>
      <c r="E73" s="5">
        <v>3</v>
      </c>
      <c r="G73" s="5">
        <v>3</v>
      </c>
    </row>
    <row r="74" spans="1:10" x14ac:dyDescent="0.35">
      <c r="A74" s="15"/>
    </row>
    <row r="75" spans="1:10" x14ac:dyDescent="0.35">
      <c r="A75" s="15" t="s">
        <v>62</v>
      </c>
      <c r="D75" s="3">
        <v>5</v>
      </c>
      <c r="E75" s="5">
        <f>-[1]TB!J14</f>
        <v>1265.6600000000001</v>
      </c>
      <c r="G75" s="5">
        <v>1475.06</v>
      </c>
    </row>
    <row r="76" spans="1:10" x14ac:dyDescent="0.35">
      <c r="A76" s="15"/>
      <c r="D76" s="3"/>
    </row>
    <row r="77" spans="1:10" x14ac:dyDescent="0.35">
      <c r="A77" s="15" t="s">
        <v>63</v>
      </c>
    </row>
    <row r="78" spans="1:10" x14ac:dyDescent="0.35">
      <c r="A78" s="4" t="s">
        <v>64</v>
      </c>
      <c r="E78" s="5">
        <f>-[1]TB!J9</f>
        <v>0</v>
      </c>
      <c r="G78" s="5">
        <v>44.8</v>
      </c>
    </row>
    <row r="79" spans="1:10" x14ac:dyDescent="0.35">
      <c r="A79" s="4" t="s">
        <v>65</v>
      </c>
      <c r="E79" s="5">
        <f>-[1]TB!J8</f>
        <v>353.5</v>
      </c>
      <c r="G79" s="5">
        <v>292.17</v>
      </c>
    </row>
    <row r="80" spans="1:10" x14ac:dyDescent="0.35">
      <c r="A80" s="4" t="s">
        <v>66</v>
      </c>
      <c r="E80" s="5">
        <f>-[1]TB!J12</f>
        <v>360</v>
      </c>
      <c r="G80" s="5">
        <v>660</v>
      </c>
    </row>
    <row r="81" spans="1:7" x14ac:dyDescent="0.35">
      <c r="A81" s="4" t="s">
        <v>67</v>
      </c>
      <c r="E81" s="5">
        <f>-[1]TB!J30</f>
        <v>0</v>
      </c>
      <c r="G81" s="5">
        <v>750</v>
      </c>
    </row>
    <row r="82" spans="1:7" x14ac:dyDescent="0.35">
      <c r="A82" s="4" t="s">
        <v>68</v>
      </c>
      <c r="E82" s="5">
        <f>-[1]TB!J25</f>
        <v>123</v>
      </c>
      <c r="G82" s="5">
        <v>0</v>
      </c>
    </row>
    <row r="83" spans="1:7" x14ac:dyDescent="0.35">
      <c r="A83" s="4" t="s">
        <v>69</v>
      </c>
      <c r="E83" s="5">
        <f>-[1]TB!J5</f>
        <v>255</v>
      </c>
      <c r="G83" s="5">
        <v>235</v>
      </c>
    </row>
    <row r="84" spans="1:7" x14ac:dyDescent="0.35">
      <c r="A84" s="4" t="s">
        <v>70</v>
      </c>
      <c r="E84" s="5">
        <v>200</v>
      </c>
      <c r="G84" s="5">
        <v>0</v>
      </c>
    </row>
    <row r="85" spans="1:7" x14ac:dyDescent="0.35">
      <c r="A85" s="4" t="s">
        <v>71</v>
      </c>
      <c r="E85" s="5">
        <v>147.62</v>
      </c>
      <c r="G85" s="5">
        <v>0</v>
      </c>
    </row>
    <row r="86" spans="1:7" x14ac:dyDescent="0.35">
      <c r="E86" s="16">
        <f>SUM(E78:E85)</f>
        <v>1439.12</v>
      </c>
      <c r="G86" s="16">
        <f>SUM(G78:G85)</f>
        <v>1981.97</v>
      </c>
    </row>
    <row r="87" spans="1:7" ht="15" customHeight="1" x14ac:dyDescent="0.35">
      <c r="A87" s="15" t="s">
        <v>72</v>
      </c>
    </row>
    <row r="88" spans="1:7" x14ac:dyDescent="0.35">
      <c r="A88" s="4" t="s">
        <v>73</v>
      </c>
      <c r="E88" s="5">
        <f>[1]TB!N35-E115-E118</f>
        <v>8862.3699999999953</v>
      </c>
      <c r="G88" s="5">
        <v>6323.21</v>
      </c>
    </row>
    <row r="89" spans="1:7" x14ac:dyDescent="0.35">
      <c r="A89" s="4" t="s">
        <v>74</v>
      </c>
      <c r="E89" s="5">
        <f>[1]TB!N37</f>
        <v>6366.16</v>
      </c>
      <c r="G89" s="5">
        <v>6330.69</v>
      </c>
    </row>
    <row r="90" spans="1:7" x14ac:dyDescent="0.35">
      <c r="A90" s="4" t="s">
        <v>75</v>
      </c>
      <c r="E90" s="5">
        <f>[1]TB!N38</f>
        <v>13435.51</v>
      </c>
      <c r="G90" s="5">
        <v>13289.33</v>
      </c>
    </row>
    <row r="91" spans="1:7" x14ac:dyDescent="0.35">
      <c r="A91" s="4" t="s">
        <v>76</v>
      </c>
      <c r="E91" s="5">
        <f>[1]TB!N39</f>
        <v>472.81999999999698</v>
      </c>
      <c r="G91" s="5">
        <v>238.37</v>
      </c>
    </row>
    <row r="92" spans="1:7" x14ac:dyDescent="0.35">
      <c r="E92" s="16">
        <f>SUM(E88:E91)</f>
        <v>29136.85999999999</v>
      </c>
      <c r="G92" s="16">
        <f>SUM(G88:G91)</f>
        <v>26181.599999999999</v>
      </c>
    </row>
    <row r="93" spans="1:7" ht="12" customHeight="1" x14ac:dyDescent="0.35"/>
    <row r="94" spans="1:7" x14ac:dyDescent="0.35">
      <c r="A94" s="3" t="s">
        <v>77</v>
      </c>
      <c r="E94" s="5">
        <f>E73+E75+E86+E92</f>
        <v>31844.639999999989</v>
      </c>
      <c r="G94" s="5">
        <f>G73+G75+G86+G92</f>
        <v>29641.629999999997</v>
      </c>
    </row>
    <row r="95" spans="1:7" ht="4.2" customHeight="1" x14ac:dyDescent="0.35">
      <c r="A95" s="3"/>
    </row>
    <row r="96" spans="1:7" x14ac:dyDescent="0.35">
      <c r="A96" s="3" t="s">
        <v>78</v>
      </c>
    </row>
    <row r="97" spans="1:10" x14ac:dyDescent="0.35">
      <c r="A97" s="15" t="s">
        <v>79</v>
      </c>
    </row>
    <row r="98" spans="1:10" x14ac:dyDescent="0.35">
      <c r="A98" s="4" t="s">
        <v>9</v>
      </c>
      <c r="E98" s="31">
        <f>-[1]TB!K9</f>
        <v>-2492.9499999999998</v>
      </c>
      <c r="F98" s="31"/>
      <c r="G98" s="31">
        <v>-2304</v>
      </c>
    </row>
    <row r="99" spans="1:10" x14ac:dyDescent="0.35">
      <c r="A99" s="4" t="s">
        <v>80</v>
      </c>
      <c r="E99" s="31">
        <f>-[1]TB!K8</f>
        <v>-446.61</v>
      </c>
      <c r="F99" s="31"/>
      <c r="G99" s="31">
        <v>-1200</v>
      </c>
    </row>
    <row r="100" spans="1:10" x14ac:dyDescent="0.35">
      <c r="A100" s="4" t="s">
        <v>81</v>
      </c>
      <c r="E100" s="31">
        <f>-[1]TB!K30</f>
        <v>0</v>
      </c>
      <c r="F100" s="31"/>
      <c r="G100" s="31">
        <v>-1400</v>
      </c>
    </row>
    <row r="101" spans="1:10" x14ac:dyDescent="0.35">
      <c r="A101" s="4" t="s">
        <v>71</v>
      </c>
      <c r="C101" s="5"/>
      <c r="E101" s="31">
        <f>-[1]TB!K29</f>
        <v>-5500</v>
      </c>
      <c r="F101" s="31"/>
      <c r="G101" s="31">
        <v>0</v>
      </c>
    </row>
    <row r="102" spans="1:10" x14ac:dyDescent="0.35">
      <c r="A102" s="4" t="s">
        <v>82</v>
      </c>
      <c r="E102" s="42">
        <f>-[1]TB!K19</f>
        <v>-540</v>
      </c>
      <c r="F102" s="31"/>
      <c r="G102" s="42">
        <v>-530</v>
      </c>
    </row>
    <row r="103" spans="1:10" x14ac:dyDescent="0.35">
      <c r="A103" s="3" t="s">
        <v>83</v>
      </c>
      <c r="E103" s="42">
        <f>SUM(E98:E102)</f>
        <v>-8979.56</v>
      </c>
      <c r="F103" s="31"/>
      <c r="G103" s="42">
        <f>SUM(G98:G102)</f>
        <v>-5434</v>
      </c>
    </row>
    <row r="104" spans="1:10" ht="8.4" customHeight="1" x14ac:dyDescent="0.35">
      <c r="E104" s="31"/>
      <c r="F104" s="31"/>
      <c r="G104" s="31"/>
    </row>
    <row r="105" spans="1:10" ht="18.600000000000001" thickBot="1" x14ac:dyDescent="0.4">
      <c r="A105" s="3" t="s">
        <v>84</v>
      </c>
      <c r="D105" s="43"/>
      <c r="E105" s="33">
        <f>E94+E103</f>
        <v>22865.079999999987</v>
      </c>
      <c r="F105" s="31"/>
      <c r="G105" s="33">
        <f>G94+G103</f>
        <v>24207.629999999997</v>
      </c>
      <c r="J105" s="44"/>
    </row>
    <row r="106" spans="1:10" ht="9.4499999999999993" customHeight="1" thickTop="1" x14ac:dyDescent="0.35">
      <c r="E106" s="31"/>
      <c r="F106" s="31"/>
      <c r="G106" s="31"/>
    </row>
    <row r="107" spans="1:10" x14ac:dyDescent="0.35">
      <c r="A107" s="3" t="s">
        <v>42</v>
      </c>
      <c r="D107" s="44"/>
      <c r="E107" s="31"/>
      <c r="F107" s="31"/>
      <c r="G107" s="31"/>
    </row>
    <row r="108" spans="1:10" x14ac:dyDescent="0.35">
      <c r="A108" s="4" t="s">
        <v>85</v>
      </c>
      <c r="D108" s="32"/>
      <c r="E108" s="31">
        <v>948.71</v>
      </c>
      <c r="F108" s="31"/>
      <c r="G108" s="31">
        <v>1519.01</v>
      </c>
    </row>
    <row r="109" spans="1:10" x14ac:dyDescent="0.35">
      <c r="D109" s="32"/>
      <c r="E109" s="34">
        <f>SUM(E108:E108)</f>
        <v>948.71</v>
      </c>
      <c r="F109" s="31"/>
      <c r="G109" s="34">
        <f>SUM(G108:G108)</f>
        <v>1519.01</v>
      </c>
    </row>
    <row r="110" spans="1:10" ht="6.6" customHeight="1" x14ac:dyDescent="0.35">
      <c r="E110" s="31"/>
      <c r="F110" s="31"/>
      <c r="G110" s="31"/>
    </row>
    <row r="111" spans="1:10" x14ac:dyDescent="0.35">
      <c r="A111" s="3" t="s">
        <v>86</v>
      </c>
      <c r="E111" s="31"/>
      <c r="F111" s="31"/>
      <c r="G111" s="31"/>
    </row>
    <row r="112" spans="1:10" x14ac:dyDescent="0.35">
      <c r="A112" s="4" t="s">
        <v>85</v>
      </c>
      <c r="E112" s="31">
        <v>700</v>
      </c>
      <c r="F112" s="31"/>
      <c r="G112" s="31">
        <v>700</v>
      </c>
    </row>
    <row r="113" spans="1:9" ht="11.55" customHeight="1" x14ac:dyDescent="0.35">
      <c r="E113" s="31"/>
      <c r="F113" s="31"/>
      <c r="G113" s="31"/>
    </row>
    <row r="114" spans="1:9" x14ac:dyDescent="0.35">
      <c r="A114" s="3" t="s">
        <v>87</v>
      </c>
      <c r="E114" s="31"/>
      <c r="F114" s="31"/>
      <c r="G114" s="31"/>
    </row>
    <row r="115" spans="1:9" x14ac:dyDescent="0.35">
      <c r="A115" s="4" t="s">
        <v>85</v>
      </c>
      <c r="E115" s="31">
        <v>3000</v>
      </c>
      <c r="F115" s="31"/>
      <c r="G115" s="31">
        <v>3000</v>
      </c>
    </row>
    <row r="116" spans="1:9" ht="13.05" customHeight="1" x14ac:dyDescent="0.35">
      <c r="E116" s="31"/>
      <c r="F116" s="31"/>
      <c r="G116" s="31"/>
    </row>
    <row r="117" spans="1:9" x14ac:dyDescent="0.35">
      <c r="A117" s="3" t="s">
        <v>88</v>
      </c>
      <c r="E117" s="31"/>
      <c r="F117" s="31"/>
      <c r="G117" s="31"/>
    </row>
    <row r="118" spans="1:9" x14ac:dyDescent="0.35">
      <c r="A118" s="4" t="s">
        <v>85</v>
      </c>
      <c r="E118" s="31">
        <v>2309.9699999999998</v>
      </c>
      <c r="F118" s="31"/>
      <c r="G118" s="31">
        <v>1331.87</v>
      </c>
    </row>
    <row r="119" spans="1:9" x14ac:dyDescent="0.35">
      <c r="A119" s="4" t="s">
        <v>89</v>
      </c>
      <c r="E119" s="42">
        <f>-[1]TB!K26</f>
        <v>-540</v>
      </c>
      <c r="F119" s="31"/>
      <c r="G119" s="42">
        <v>-315</v>
      </c>
    </row>
    <row r="120" spans="1:9" x14ac:dyDescent="0.35">
      <c r="D120" s="3"/>
      <c r="E120" s="42">
        <f>SUM(E118:E119)</f>
        <v>1769.9699999999998</v>
      </c>
      <c r="F120" s="31"/>
      <c r="G120" s="42">
        <f>SUM(G118:G119)</f>
        <v>1016.8699999999999</v>
      </c>
    </row>
    <row r="121" spans="1:9" ht="12" customHeight="1" x14ac:dyDescent="0.35"/>
    <row r="122" spans="1:9" ht="18.600000000000001" thickBot="1" x14ac:dyDescent="0.4">
      <c r="A122" s="3" t="s">
        <v>90</v>
      </c>
      <c r="E122" s="17">
        <f>E105+E109+E112+E120+E115</f>
        <v>29283.759999999987</v>
      </c>
      <c r="G122" s="17">
        <f>G105+G109+G112+G120+G115</f>
        <v>30443.509999999995</v>
      </c>
    </row>
    <row r="123" spans="1:9" ht="14.55" customHeight="1" thickTop="1" x14ac:dyDescent="0.35">
      <c r="G123" s="19"/>
    </row>
    <row r="124" spans="1:9" x14ac:dyDescent="0.35">
      <c r="A124" s="3" t="s">
        <v>91</v>
      </c>
      <c r="E124" s="19" t="s">
        <v>7</v>
      </c>
      <c r="G124" s="19" t="s">
        <v>7</v>
      </c>
    </row>
    <row r="125" spans="1:9" ht="10.95" customHeight="1" x14ac:dyDescent="0.35"/>
    <row r="126" spans="1:9" x14ac:dyDescent="0.35">
      <c r="A126" s="4" t="s">
        <v>92</v>
      </c>
      <c r="D126" s="3">
        <v>11</v>
      </c>
      <c r="E126" s="5">
        <f>G126+E42</f>
        <v>22865.079999999998</v>
      </c>
      <c r="G126" s="5">
        <v>24207.63</v>
      </c>
      <c r="I126" s="45"/>
    </row>
    <row r="127" spans="1:9" x14ac:dyDescent="0.35">
      <c r="A127" s="4" t="s">
        <v>93</v>
      </c>
      <c r="D127" s="3">
        <v>12</v>
      </c>
      <c r="E127" s="5">
        <f>-[1]TB!O41</f>
        <v>948.71</v>
      </c>
      <c r="G127" s="5">
        <v>1519.01</v>
      </c>
    </row>
    <row r="128" spans="1:9" x14ac:dyDescent="0.35">
      <c r="A128" s="4" t="s">
        <v>94</v>
      </c>
      <c r="D128" s="3"/>
      <c r="E128" s="5">
        <v>700</v>
      </c>
      <c r="G128" s="5">
        <v>700</v>
      </c>
    </row>
    <row r="129" spans="1:7" x14ac:dyDescent="0.35">
      <c r="A129" s="4" t="s">
        <v>95</v>
      </c>
      <c r="D129" s="3"/>
      <c r="E129" s="5">
        <v>3000</v>
      </c>
      <c r="G129" s="5">
        <v>3000</v>
      </c>
    </row>
    <row r="130" spans="1:7" x14ac:dyDescent="0.35">
      <c r="A130" s="4" t="s">
        <v>96</v>
      </c>
      <c r="D130" s="3">
        <v>13</v>
      </c>
      <c r="E130" s="5">
        <f>G130+E58</f>
        <v>1769.9699999999998</v>
      </c>
      <c r="G130" s="5">
        <v>1016.87</v>
      </c>
    </row>
    <row r="131" spans="1:7" ht="10.95" customHeight="1" x14ac:dyDescent="0.35">
      <c r="D131" s="3"/>
    </row>
    <row r="132" spans="1:7" ht="18.600000000000001" thickBot="1" x14ac:dyDescent="0.4">
      <c r="A132" s="3" t="s">
        <v>97</v>
      </c>
      <c r="D132" s="43"/>
      <c r="E132" s="17">
        <f>SUM(E126:E131)</f>
        <v>29283.759999999998</v>
      </c>
      <c r="G132" s="17">
        <f>SUM(G126:G131)</f>
        <v>30443.51</v>
      </c>
    </row>
    <row r="133" spans="1:7" ht="11.55" customHeight="1" thickTop="1" x14ac:dyDescent="0.35"/>
    <row r="134" spans="1:7" s="6" customFormat="1" ht="15.6" x14ac:dyDescent="0.3">
      <c r="A134" s="6" t="s">
        <v>98</v>
      </c>
      <c r="B134" s="46"/>
      <c r="C134" s="47"/>
      <c r="E134" s="6" t="s">
        <v>98</v>
      </c>
      <c r="G134" s="48"/>
    </row>
    <row r="135" spans="1:7" s="6" customFormat="1" ht="15.6" x14ac:dyDescent="0.3">
      <c r="A135" s="6" t="s">
        <v>99</v>
      </c>
      <c r="B135" s="46"/>
      <c r="C135" s="47"/>
      <c r="E135" s="6" t="s">
        <v>100</v>
      </c>
      <c r="G135" s="48"/>
    </row>
    <row r="136" spans="1:7" s="6" customFormat="1" ht="15.6" x14ac:dyDescent="0.3">
      <c r="A136" s="6" t="s">
        <v>200</v>
      </c>
      <c r="B136" s="46"/>
      <c r="C136" s="47"/>
      <c r="E136" s="6" t="s">
        <v>201</v>
      </c>
      <c r="G136" s="48"/>
    </row>
    <row r="137" spans="1:7" x14ac:dyDescent="0.35">
      <c r="A137" s="23" t="s">
        <v>103</v>
      </c>
      <c r="B137" s="23"/>
      <c r="C137" s="23"/>
      <c r="D137" s="23"/>
      <c r="E137" s="23"/>
      <c r="F137" s="23"/>
      <c r="G137" s="23"/>
    </row>
    <row r="140" spans="1:7" x14ac:dyDescent="0.35">
      <c r="E140" s="4"/>
    </row>
  </sheetData>
  <mergeCells count="2">
    <mergeCell ref="A66:G66"/>
    <mergeCell ref="A137:G137"/>
  </mergeCells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808C-5420-46EC-A18A-E33375B4F618}">
  <sheetPr>
    <pageSetUpPr fitToPage="1"/>
  </sheetPr>
  <dimension ref="A1:O218"/>
  <sheetViews>
    <sheetView topLeftCell="A43" workbookViewId="0">
      <selection activeCell="O203" sqref="O203"/>
    </sheetView>
  </sheetViews>
  <sheetFormatPr defaultRowHeight="18" x14ac:dyDescent="0.35"/>
  <cols>
    <col min="1" max="1" width="5.33203125" style="4" customWidth="1"/>
    <col min="2" max="2" width="38.88671875" style="4" customWidth="1"/>
    <col min="3" max="3" width="10.88671875" style="4" bestFit="1" customWidth="1"/>
    <col min="4" max="4" width="13.21875" style="4" bestFit="1" customWidth="1"/>
    <col min="5" max="5" width="13.33203125" style="4" bestFit="1" customWidth="1"/>
    <col min="6" max="6" width="3.109375" style="5" customWidth="1"/>
    <col min="7" max="7" width="10.88671875" style="4" bestFit="1" customWidth="1"/>
    <col min="8" max="8" width="12.21875" style="4" customWidth="1"/>
    <col min="9" max="9" width="13.33203125" style="4" bestFit="1" customWidth="1"/>
    <col min="10" max="10" width="8.88671875" style="4"/>
    <col min="11" max="11" width="8.88671875" style="6"/>
  </cols>
  <sheetData>
    <row r="1" spans="1:9" x14ac:dyDescent="0.35">
      <c r="A1" s="3" t="s">
        <v>0</v>
      </c>
    </row>
    <row r="2" spans="1:9" x14ac:dyDescent="0.35">
      <c r="A2" s="3" t="s">
        <v>104</v>
      </c>
    </row>
    <row r="3" spans="1:9" x14ac:dyDescent="0.35">
      <c r="C3" s="7">
        <v>45199</v>
      </c>
      <c r="D3" s="7"/>
      <c r="E3" s="7"/>
      <c r="F3" s="8"/>
      <c r="G3" s="7">
        <v>44834</v>
      </c>
      <c r="H3" s="7"/>
      <c r="I3" s="7"/>
    </row>
    <row r="4" spans="1:9" x14ac:dyDescent="0.35">
      <c r="C4" s="7"/>
      <c r="D4" s="7"/>
      <c r="E4" s="7"/>
      <c r="F4" s="8"/>
      <c r="G4" s="7"/>
      <c r="H4" s="7"/>
      <c r="I4" s="7"/>
    </row>
    <row r="5" spans="1:9" x14ac:dyDescent="0.35">
      <c r="C5" s="9"/>
      <c r="D5" s="9"/>
      <c r="E5" s="9"/>
      <c r="F5" s="8"/>
      <c r="G5" s="9"/>
      <c r="H5" s="9"/>
      <c r="I5" s="9"/>
    </row>
    <row r="6" spans="1:9" x14ac:dyDescent="0.35">
      <c r="C6" s="10" t="s">
        <v>105</v>
      </c>
      <c r="D6" s="11" t="s">
        <v>106</v>
      </c>
      <c r="E6" s="11" t="s">
        <v>107</v>
      </c>
      <c r="G6" s="10" t="s">
        <v>105</v>
      </c>
      <c r="H6" s="11" t="s">
        <v>106</v>
      </c>
      <c r="I6" s="11" t="s">
        <v>107</v>
      </c>
    </row>
    <row r="7" spans="1:9" x14ac:dyDescent="0.35">
      <c r="A7" s="3">
        <v>1</v>
      </c>
      <c r="B7" s="3" t="s">
        <v>8</v>
      </c>
      <c r="C7" s="12"/>
      <c r="D7" s="13" t="s">
        <v>7</v>
      </c>
      <c r="E7" s="13" t="s">
        <v>7</v>
      </c>
      <c r="F7" s="14"/>
      <c r="G7" s="12"/>
      <c r="H7" s="13" t="s">
        <v>7</v>
      </c>
      <c r="I7" s="13" t="s">
        <v>7</v>
      </c>
    </row>
    <row r="8" spans="1:9" x14ac:dyDescent="0.35">
      <c r="A8" s="3"/>
      <c r="B8" s="3"/>
      <c r="C8" s="12"/>
      <c r="D8" s="13"/>
      <c r="E8" s="13"/>
      <c r="F8" s="14"/>
      <c r="G8" s="12"/>
      <c r="H8" s="13"/>
      <c r="I8" s="13"/>
    </row>
    <row r="9" spans="1:9" x14ac:dyDescent="0.35">
      <c r="B9" s="15" t="s">
        <v>108</v>
      </c>
      <c r="F9" s="4"/>
    </row>
    <row r="10" spans="1:9" x14ac:dyDescent="0.35">
      <c r="B10" s="4" t="s">
        <v>105</v>
      </c>
      <c r="C10" s="12">
        <v>2176</v>
      </c>
      <c r="D10" s="5">
        <v>8.5</v>
      </c>
      <c r="E10" s="5">
        <f>C10*D10</f>
        <v>18496</v>
      </c>
      <c r="F10" s="4"/>
      <c r="G10" s="12">
        <v>2295</v>
      </c>
      <c r="H10" s="5">
        <v>8</v>
      </c>
      <c r="I10" s="5">
        <f>G10*H10</f>
        <v>18360</v>
      </c>
    </row>
    <row r="11" spans="1:9" x14ac:dyDescent="0.35">
      <c r="B11" s="4" t="s">
        <v>109</v>
      </c>
      <c r="C11" s="12"/>
      <c r="D11" s="5"/>
      <c r="E11" s="5">
        <v>25</v>
      </c>
      <c r="F11" s="4"/>
      <c r="G11" s="12"/>
      <c r="H11" s="5"/>
      <c r="I11" s="5">
        <v>25</v>
      </c>
    </row>
    <row r="12" spans="1:9" x14ac:dyDescent="0.35">
      <c r="C12" s="12"/>
      <c r="D12" s="5"/>
      <c r="E12" s="16">
        <f>SUM(E10:E11)</f>
        <v>18521</v>
      </c>
      <c r="F12" s="4"/>
      <c r="G12" s="12"/>
      <c r="H12" s="5"/>
      <c r="I12" s="16">
        <f>SUM(I10:I11)</f>
        <v>18385</v>
      </c>
    </row>
    <row r="13" spans="1:9" x14ac:dyDescent="0.35">
      <c r="C13" s="12"/>
      <c r="D13" s="5"/>
      <c r="E13" s="5"/>
      <c r="F13" s="4"/>
      <c r="G13" s="12"/>
      <c r="H13" s="5"/>
      <c r="I13" s="5"/>
    </row>
    <row r="14" spans="1:9" x14ac:dyDescent="0.35">
      <c r="B14" s="15" t="s">
        <v>110</v>
      </c>
      <c r="C14" s="12"/>
      <c r="D14" s="5"/>
      <c r="E14" s="5"/>
      <c r="F14" s="4"/>
      <c r="G14" s="12"/>
      <c r="H14" s="5"/>
      <c r="I14" s="5"/>
    </row>
    <row r="15" spans="1:9" x14ac:dyDescent="0.35">
      <c r="B15" s="4" t="s">
        <v>105</v>
      </c>
      <c r="C15" s="12">
        <v>2176</v>
      </c>
      <c r="D15" s="5">
        <v>6.1</v>
      </c>
      <c r="E15" s="5">
        <f>-C15*D15</f>
        <v>-13273.599999999999</v>
      </c>
      <c r="F15" s="4"/>
      <c r="G15" s="12">
        <v>2295</v>
      </c>
      <c r="H15" s="5">
        <v>6.1</v>
      </c>
      <c r="I15" s="5">
        <f>-G15*H15</f>
        <v>-13999.5</v>
      </c>
    </row>
    <row r="16" spans="1:9" x14ac:dyDescent="0.35">
      <c r="C16" s="5"/>
      <c r="D16" s="5"/>
      <c r="E16" s="16">
        <f>SUM(E15:E15)</f>
        <v>-13273.599999999999</v>
      </c>
      <c r="F16" s="4"/>
      <c r="G16" s="5"/>
      <c r="H16" s="5"/>
      <c r="I16" s="16">
        <f>SUM(I15:I15)</f>
        <v>-13999.5</v>
      </c>
    </row>
    <row r="17" spans="1:11" x14ac:dyDescent="0.35">
      <c r="C17" s="5"/>
      <c r="D17" s="5"/>
      <c r="E17" s="5"/>
      <c r="F17" s="4"/>
      <c r="G17" s="5"/>
      <c r="H17" s="5"/>
      <c r="I17" s="5"/>
    </row>
    <row r="18" spans="1:11" ht="18.600000000000001" thickBot="1" x14ac:dyDescent="0.4">
      <c r="B18" s="15" t="s">
        <v>111</v>
      </c>
      <c r="C18" s="5"/>
      <c r="D18" s="5"/>
      <c r="E18" s="17">
        <f>E12+E16</f>
        <v>5247.4000000000015</v>
      </c>
      <c r="F18" s="4"/>
      <c r="G18" s="5"/>
      <c r="H18" s="5"/>
      <c r="I18" s="17">
        <f>I12+I16</f>
        <v>4385.5</v>
      </c>
    </row>
    <row r="19" spans="1:11" ht="18.600000000000001" thickTop="1" x14ac:dyDescent="0.35">
      <c r="B19" s="15"/>
      <c r="C19" s="5"/>
      <c r="D19" s="5"/>
      <c r="E19" s="5"/>
      <c r="F19" s="4"/>
      <c r="G19" s="5"/>
      <c r="H19" s="5"/>
      <c r="I19" s="5"/>
    </row>
    <row r="20" spans="1:11" x14ac:dyDescent="0.35">
      <c r="A20" s="3"/>
      <c r="C20" s="7">
        <v>45199</v>
      </c>
      <c r="D20" s="7"/>
      <c r="E20" s="7"/>
      <c r="F20" s="14"/>
      <c r="G20" s="7">
        <v>44834</v>
      </c>
      <c r="H20" s="7"/>
      <c r="I20" s="7"/>
    </row>
    <row r="21" spans="1:11" x14ac:dyDescent="0.35">
      <c r="B21" s="3"/>
      <c r="C21" s="18"/>
      <c r="D21" s="18"/>
      <c r="E21" s="19"/>
      <c r="F21" s="18"/>
      <c r="G21" s="18"/>
      <c r="H21" s="18"/>
      <c r="I21" s="19"/>
      <c r="K21"/>
    </row>
    <row r="22" spans="1:11" x14ac:dyDescent="0.35">
      <c r="A22" s="4">
        <v>2</v>
      </c>
      <c r="B22" s="3" t="s">
        <v>112</v>
      </c>
      <c r="C22" s="18"/>
      <c r="E22" s="19" t="s">
        <v>7</v>
      </c>
      <c r="F22" s="18"/>
      <c r="G22" s="18"/>
      <c r="I22" s="19" t="s">
        <v>7</v>
      </c>
      <c r="K22"/>
    </row>
    <row r="23" spans="1:11" x14ac:dyDescent="0.35">
      <c r="B23" s="4" t="s">
        <v>113</v>
      </c>
      <c r="C23" s="18"/>
      <c r="D23" s="5">
        <v>14655</v>
      </c>
      <c r="E23" s="5"/>
      <c r="G23" s="18"/>
      <c r="H23" s="5">
        <v>0</v>
      </c>
      <c r="I23" s="5"/>
      <c r="K23"/>
    </row>
    <row r="24" spans="1:11" x14ac:dyDescent="0.35">
      <c r="B24" s="4" t="s">
        <v>114</v>
      </c>
      <c r="C24" s="18"/>
      <c r="D24" s="5">
        <v>444</v>
      </c>
      <c r="E24" s="5"/>
      <c r="G24" s="18"/>
      <c r="H24" s="5">
        <v>0</v>
      </c>
      <c r="I24" s="5"/>
      <c r="K24"/>
    </row>
    <row r="25" spans="1:11" x14ac:dyDescent="0.35">
      <c r="B25" s="4" t="s">
        <v>115</v>
      </c>
      <c r="C25" s="18"/>
      <c r="D25" s="20">
        <v>440</v>
      </c>
      <c r="E25" s="5">
        <f>SUM(D23:D25)</f>
        <v>15539</v>
      </c>
      <c r="G25" s="18"/>
      <c r="H25" s="20">
        <v>0</v>
      </c>
      <c r="I25" s="5">
        <f>SUM(H23:H25)</f>
        <v>0</v>
      </c>
      <c r="K25"/>
    </row>
    <row r="26" spans="1:11" x14ac:dyDescent="0.35">
      <c r="C26" s="18"/>
      <c r="D26" s="5"/>
      <c r="E26" s="5"/>
      <c r="G26" s="18"/>
      <c r="H26" s="5"/>
      <c r="I26" s="5"/>
      <c r="K26"/>
    </row>
    <row r="27" spans="1:11" x14ac:dyDescent="0.35">
      <c r="B27" s="4" t="s">
        <v>116</v>
      </c>
      <c r="C27" s="18"/>
      <c r="D27" s="5"/>
      <c r="E27" s="5"/>
      <c r="G27" s="18"/>
      <c r="H27" s="5"/>
      <c r="I27" s="5"/>
      <c r="K27"/>
    </row>
    <row r="28" spans="1:11" x14ac:dyDescent="0.35">
      <c r="B28" s="4" t="s">
        <v>117</v>
      </c>
      <c r="C28" s="18"/>
      <c r="D28" s="5">
        <v>-13595</v>
      </c>
      <c r="G28" s="18"/>
      <c r="H28" s="5">
        <v>0</v>
      </c>
      <c r="K28"/>
    </row>
    <row r="29" spans="1:11" x14ac:dyDescent="0.35">
      <c r="B29" s="4" t="s">
        <v>118</v>
      </c>
      <c r="C29" s="18"/>
      <c r="D29" s="5">
        <v>-434</v>
      </c>
      <c r="G29" s="18"/>
      <c r="H29" s="5">
        <v>0</v>
      </c>
      <c r="K29"/>
    </row>
    <row r="30" spans="1:11" x14ac:dyDescent="0.35">
      <c r="B30" s="4" t="s">
        <v>119</v>
      </c>
      <c r="C30" s="18"/>
      <c r="D30" s="5">
        <v>-855</v>
      </c>
      <c r="G30" s="18"/>
      <c r="H30" s="5">
        <v>0</v>
      </c>
      <c r="K30"/>
    </row>
    <row r="31" spans="1:11" x14ac:dyDescent="0.35">
      <c r="A31" s="21"/>
      <c r="B31" s="4" t="s">
        <v>120</v>
      </c>
      <c r="C31" s="18"/>
      <c r="D31" s="5">
        <v>-440</v>
      </c>
      <c r="G31" s="18"/>
      <c r="H31" s="5">
        <v>0</v>
      </c>
      <c r="K31"/>
    </row>
    <row r="32" spans="1:11" x14ac:dyDescent="0.35">
      <c r="B32" s="4" t="s">
        <v>121</v>
      </c>
      <c r="C32" s="18"/>
      <c r="D32" s="20">
        <v>-87.6</v>
      </c>
      <c r="E32" s="5">
        <f>SUM(D28:D32)</f>
        <v>-15411.6</v>
      </c>
      <c r="G32" s="18"/>
      <c r="H32" s="20">
        <v>0</v>
      </c>
      <c r="I32" s="5">
        <f>SUM(H28:H32)</f>
        <v>0</v>
      </c>
    </row>
    <row r="33" spans="1:9" ht="18.600000000000001" thickBot="1" x14ac:dyDescent="0.4">
      <c r="B33" s="15" t="s">
        <v>122</v>
      </c>
      <c r="C33" s="18"/>
      <c r="D33" s="5"/>
      <c r="E33" s="17">
        <f>SUM(E23:E32)</f>
        <v>127.39999999999964</v>
      </c>
      <c r="G33" s="18"/>
      <c r="H33" s="5"/>
      <c r="I33" s="17">
        <f>SUM(I23:I32)</f>
        <v>0</v>
      </c>
    </row>
    <row r="34" spans="1:9" ht="18.600000000000001" thickTop="1" x14ac:dyDescent="0.35">
      <c r="B34" s="15"/>
      <c r="C34" s="5"/>
      <c r="D34" s="5"/>
      <c r="E34" s="5"/>
      <c r="F34" s="4"/>
      <c r="G34" s="5"/>
      <c r="H34" s="5"/>
      <c r="I34" s="5"/>
    </row>
    <row r="35" spans="1:9" x14ac:dyDescent="0.35">
      <c r="C35" s="7">
        <v>45199</v>
      </c>
      <c r="D35" s="7"/>
      <c r="E35" s="7"/>
      <c r="F35" s="9"/>
      <c r="G35" s="7">
        <v>44834</v>
      </c>
      <c r="H35" s="7"/>
      <c r="I35" s="7"/>
    </row>
    <row r="36" spans="1:9" x14ac:dyDescent="0.35">
      <c r="C36" s="7"/>
      <c r="D36" s="7"/>
      <c r="E36" s="7"/>
      <c r="F36" s="9"/>
      <c r="G36" s="7"/>
      <c r="H36" s="7"/>
      <c r="I36" s="7"/>
    </row>
    <row r="37" spans="1:9" x14ac:dyDescent="0.35">
      <c r="C37" s="9"/>
      <c r="D37" s="9"/>
      <c r="E37" s="9"/>
      <c r="F37" s="9"/>
      <c r="G37" s="9"/>
      <c r="H37" s="9"/>
      <c r="I37" s="9"/>
    </row>
    <row r="38" spans="1:9" x14ac:dyDescent="0.35">
      <c r="A38" s="3">
        <v>3</v>
      </c>
      <c r="B38" s="3" t="s">
        <v>17</v>
      </c>
      <c r="C38" s="22"/>
      <c r="D38" s="5"/>
      <c r="E38" s="19" t="s">
        <v>7</v>
      </c>
      <c r="F38" s="18"/>
      <c r="G38" s="22"/>
      <c r="H38" s="5"/>
      <c r="I38" s="19" t="s">
        <v>7</v>
      </c>
    </row>
    <row r="39" spans="1:9" x14ac:dyDescent="0.35">
      <c r="C39" s="22"/>
      <c r="D39" s="5"/>
      <c r="E39" s="5"/>
      <c r="F39" s="4"/>
      <c r="G39" s="22"/>
      <c r="H39" s="5"/>
      <c r="I39" s="5"/>
    </row>
    <row r="40" spans="1:9" x14ac:dyDescent="0.35">
      <c r="B40" s="4" t="s">
        <v>123</v>
      </c>
      <c r="C40" s="22"/>
      <c r="D40" s="5"/>
      <c r="E40" s="5">
        <v>-300</v>
      </c>
      <c r="F40" s="4"/>
      <c r="G40" s="22"/>
      <c r="H40" s="5"/>
      <c r="I40" s="5">
        <v>-250</v>
      </c>
    </row>
    <row r="41" spans="1:9" x14ac:dyDescent="0.35">
      <c r="B41" s="4" t="s">
        <v>124</v>
      </c>
      <c r="C41" s="22"/>
      <c r="D41" s="5"/>
      <c r="E41" s="5">
        <v>-267.25</v>
      </c>
      <c r="F41" s="4"/>
      <c r="G41" s="22"/>
      <c r="H41" s="5"/>
      <c r="I41" s="5">
        <v>-264</v>
      </c>
    </row>
    <row r="42" spans="1:9" ht="18.600000000000001" thickBot="1" x14ac:dyDescent="0.4">
      <c r="B42" s="15" t="s">
        <v>125</v>
      </c>
      <c r="C42" s="22"/>
      <c r="D42" s="5"/>
      <c r="E42" s="17">
        <f>SUM(E40:E41)</f>
        <v>-567.25</v>
      </c>
      <c r="F42" s="4"/>
      <c r="G42" s="22"/>
      <c r="H42" s="5"/>
      <c r="I42" s="17">
        <f>SUM(I40:I41)</f>
        <v>-514</v>
      </c>
    </row>
    <row r="43" spans="1:9" ht="18.600000000000001" thickTop="1" x14ac:dyDescent="0.35"/>
    <row r="44" spans="1:9" x14ac:dyDescent="0.35">
      <c r="A44" s="3"/>
      <c r="C44" s="8"/>
      <c r="D44" s="8"/>
      <c r="E44" s="8"/>
      <c r="G44" s="8"/>
      <c r="H44" s="8"/>
      <c r="I44" s="8"/>
    </row>
    <row r="45" spans="1:9" x14ac:dyDescent="0.35">
      <c r="A45" s="3"/>
      <c r="C45" s="8"/>
      <c r="D45" s="8"/>
      <c r="E45" s="8"/>
      <c r="G45" s="8"/>
      <c r="H45" s="8"/>
      <c r="I45" s="8"/>
    </row>
    <row r="46" spans="1:9" x14ac:dyDescent="0.35">
      <c r="A46" s="3"/>
      <c r="C46" s="8"/>
      <c r="D46" s="8"/>
      <c r="E46" s="8"/>
      <c r="G46" s="8"/>
      <c r="H46" s="8"/>
      <c r="I46" s="8"/>
    </row>
    <row r="47" spans="1:9" x14ac:dyDescent="0.35">
      <c r="A47" s="3"/>
      <c r="C47" s="8"/>
      <c r="D47" s="8"/>
      <c r="E47" s="8"/>
      <c r="G47" s="8"/>
      <c r="H47" s="8"/>
      <c r="I47" s="8"/>
    </row>
    <row r="48" spans="1:9" x14ac:dyDescent="0.35">
      <c r="A48" s="3"/>
      <c r="C48" s="8"/>
      <c r="D48" s="8"/>
      <c r="E48" s="8"/>
      <c r="G48" s="8"/>
      <c r="H48" s="8"/>
      <c r="I48" s="8"/>
    </row>
    <row r="49" spans="1:11" x14ac:dyDescent="0.35">
      <c r="A49" s="3"/>
      <c r="C49" s="8"/>
      <c r="D49" s="8"/>
      <c r="E49" s="8"/>
      <c r="G49" s="8"/>
      <c r="H49" s="8"/>
      <c r="I49" s="8"/>
    </row>
    <row r="50" spans="1:11" x14ac:dyDescent="0.35">
      <c r="A50" s="3"/>
      <c r="C50" s="8"/>
      <c r="D50" s="8"/>
      <c r="E50" s="8"/>
      <c r="G50" s="8"/>
      <c r="H50" s="8"/>
      <c r="I50" s="8"/>
    </row>
    <row r="51" spans="1:11" x14ac:dyDescent="0.35">
      <c r="A51" s="3"/>
      <c r="B51" s="23" t="s">
        <v>126</v>
      </c>
      <c r="C51" s="23"/>
      <c r="D51" s="23"/>
      <c r="E51" s="23"/>
      <c r="F51" s="23"/>
      <c r="G51" s="23"/>
      <c r="H51" s="23"/>
      <c r="I51" s="23"/>
    </row>
    <row r="52" spans="1:11" x14ac:dyDescent="0.35">
      <c r="A52" s="3"/>
      <c r="B52" s="21"/>
      <c r="C52" s="21"/>
      <c r="D52" s="21"/>
      <c r="E52" s="21"/>
      <c r="F52" s="21"/>
      <c r="G52" s="21"/>
      <c r="H52" s="21"/>
      <c r="I52" s="21"/>
    </row>
    <row r="53" spans="1:11" x14ac:dyDescent="0.35">
      <c r="A53" s="3"/>
      <c r="B53" s="21"/>
      <c r="C53" s="21"/>
      <c r="D53" s="21"/>
      <c r="E53" s="21"/>
      <c r="F53" s="21"/>
      <c r="G53" s="21"/>
      <c r="H53" s="21"/>
      <c r="I53" s="21"/>
    </row>
    <row r="54" spans="1:11" x14ac:dyDescent="0.35">
      <c r="A54" s="3"/>
      <c r="B54" s="21"/>
      <c r="C54" s="21"/>
      <c r="D54" s="21"/>
      <c r="E54" s="21"/>
      <c r="F54" s="21"/>
      <c r="G54" s="21"/>
      <c r="H54" s="21"/>
      <c r="I54" s="21"/>
    </row>
    <row r="55" spans="1:11" x14ac:dyDescent="0.35">
      <c r="A55" s="3"/>
      <c r="B55" s="21"/>
      <c r="C55" s="21"/>
      <c r="D55" s="21"/>
      <c r="E55" s="21"/>
      <c r="F55" s="21"/>
      <c r="G55" s="21"/>
      <c r="H55" s="21"/>
      <c r="I55" s="21"/>
    </row>
    <row r="56" spans="1:11" x14ac:dyDescent="0.35">
      <c r="A56" s="3" t="s">
        <v>0</v>
      </c>
      <c r="K56"/>
    </row>
    <row r="57" spans="1:11" x14ac:dyDescent="0.35">
      <c r="A57" s="3" t="s">
        <v>104</v>
      </c>
      <c r="K57"/>
    </row>
    <row r="58" spans="1:11" x14ac:dyDescent="0.35">
      <c r="A58" s="3"/>
      <c r="K58"/>
    </row>
    <row r="59" spans="1:11" x14ac:dyDescent="0.35">
      <c r="C59" s="7">
        <v>45199</v>
      </c>
      <c r="D59" s="7"/>
      <c r="E59" s="7"/>
      <c r="G59" s="7">
        <v>44834</v>
      </c>
      <c r="H59" s="7"/>
      <c r="I59" s="7"/>
    </row>
    <row r="60" spans="1:11" x14ac:dyDescent="0.35">
      <c r="C60" s="9"/>
      <c r="D60" s="9"/>
      <c r="E60" s="9"/>
      <c r="G60" s="9"/>
      <c r="H60" s="9"/>
      <c r="I60" s="9"/>
    </row>
    <row r="61" spans="1:11" x14ac:dyDescent="0.35">
      <c r="A61" s="3">
        <v>4</v>
      </c>
      <c r="B61" s="3" t="s">
        <v>28</v>
      </c>
      <c r="C61" s="18"/>
      <c r="D61" s="18"/>
      <c r="E61" s="19" t="s">
        <v>7</v>
      </c>
      <c r="F61" s="18"/>
      <c r="G61" s="18"/>
      <c r="H61" s="18"/>
      <c r="I61" s="19" t="s">
        <v>7</v>
      </c>
    </row>
    <row r="62" spans="1:11" x14ac:dyDescent="0.35">
      <c r="A62" s="3"/>
      <c r="B62" s="3"/>
      <c r="C62" s="18"/>
      <c r="D62" s="18"/>
      <c r="E62" s="19"/>
      <c r="F62" s="18"/>
      <c r="G62" s="18"/>
      <c r="H62" s="18"/>
      <c r="I62" s="19"/>
    </row>
    <row r="63" spans="1:11" x14ac:dyDescent="0.35">
      <c r="A63" s="3"/>
      <c r="B63" s="4" t="s">
        <v>101</v>
      </c>
      <c r="E63" s="5">
        <f>-[1]Payments!G220</f>
        <v>-672.7</v>
      </c>
      <c r="I63" s="5">
        <v>-858.8</v>
      </c>
    </row>
    <row r="64" spans="1:11" x14ac:dyDescent="0.35">
      <c r="A64" s="3"/>
      <c r="B64" s="4" t="s">
        <v>127</v>
      </c>
      <c r="E64" s="5">
        <f>-[1]Payments!H220</f>
        <v>-335.75</v>
      </c>
      <c r="I64" s="5">
        <v>-523.13</v>
      </c>
    </row>
    <row r="65" spans="1:11" x14ac:dyDescent="0.35">
      <c r="A65" s="3"/>
      <c r="B65" s="4" t="s">
        <v>128</v>
      </c>
      <c r="E65" s="5">
        <f>-[1]Payments!I220</f>
        <v>-566.30000000000007</v>
      </c>
      <c r="I65" s="5">
        <v>-326</v>
      </c>
    </row>
    <row r="66" spans="1:11" x14ac:dyDescent="0.35">
      <c r="A66" s="3"/>
      <c r="B66" s="4" t="s">
        <v>129</v>
      </c>
      <c r="E66" s="5">
        <f>-[1]Payments!J220+79.1</f>
        <v>-214.9</v>
      </c>
      <c r="I66" s="5">
        <v>-407.8</v>
      </c>
    </row>
    <row r="67" spans="1:11" x14ac:dyDescent="0.35">
      <c r="A67" s="3"/>
      <c r="B67" s="4" t="s">
        <v>102</v>
      </c>
      <c r="E67" s="5">
        <f>-[1]Payments!K220+91.7+183.05</f>
        <v>-601.54999999999995</v>
      </c>
      <c r="I67" s="5">
        <v>-1013.7</v>
      </c>
    </row>
    <row r="68" spans="1:11" x14ac:dyDescent="0.35">
      <c r="A68" s="3"/>
      <c r="B68" s="4" t="s">
        <v>130</v>
      </c>
      <c r="E68" s="5">
        <f>-[1]Payments!L220</f>
        <v>-610.5</v>
      </c>
      <c r="I68" s="5">
        <v>-432.65</v>
      </c>
    </row>
    <row r="69" spans="1:11" x14ac:dyDescent="0.35">
      <c r="A69" s="3"/>
      <c r="B69" s="4" t="s">
        <v>131</v>
      </c>
      <c r="E69" s="5">
        <f>-[1]Payments!N220</f>
        <v>-609.25</v>
      </c>
      <c r="I69" s="5">
        <v>-1068.3</v>
      </c>
    </row>
    <row r="70" spans="1:11" x14ac:dyDescent="0.35">
      <c r="A70" s="3"/>
      <c r="E70" s="5"/>
      <c r="I70" s="5"/>
    </row>
    <row r="71" spans="1:11" ht="18.600000000000001" thickBot="1" x14ac:dyDescent="0.4">
      <c r="A71" s="3"/>
      <c r="B71" s="15" t="s">
        <v>125</v>
      </c>
      <c r="E71" s="17">
        <f>SUM(E63:E70)</f>
        <v>-3610.95</v>
      </c>
      <c r="I71" s="17">
        <f>SUM(I63:I70)</f>
        <v>-4630.38</v>
      </c>
    </row>
    <row r="72" spans="1:11" ht="18.600000000000001" thickTop="1" x14ac:dyDescent="0.35">
      <c r="A72" s="3"/>
      <c r="B72" s="15"/>
      <c r="E72" s="5"/>
      <c r="I72" s="5"/>
    </row>
    <row r="73" spans="1:11" x14ac:dyDescent="0.35">
      <c r="A73" s="3"/>
      <c r="K73"/>
    </row>
    <row r="74" spans="1:11" x14ac:dyDescent="0.35">
      <c r="A74" s="3"/>
      <c r="C74" s="7">
        <v>45199</v>
      </c>
      <c r="D74" s="7"/>
      <c r="E74" s="7"/>
      <c r="F74" s="14"/>
      <c r="G74" s="7">
        <v>44834</v>
      </c>
      <c r="H74" s="7"/>
      <c r="I74" s="7"/>
      <c r="K74"/>
    </row>
    <row r="75" spans="1:11" x14ac:dyDescent="0.35">
      <c r="A75" s="3"/>
      <c r="C75" s="9"/>
      <c r="D75" s="9"/>
      <c r="E75" s="9"/>
      <c r="F75" s="14"/>
      <c r="G75" s="9"/>
      <c r="H75" s="9"/>
      <c r="I75" s="9"/>
      <c r="K75"/>
    </row>
    <row r="76" spans="1:11" x14ac:dyDescent="0.35">
      <c r="A76" s="3">
        <v>5</v>
      </c>
      <c r="B76" s="3" t="s">
        <v>32</v>
      </c>
      <c r="C76" s="18"/>
      <c r="D76" s="18"/>
      <c r="E76" s="19" t="s">
        <v>7</v>
      </c>
      <c r="F76" s="18"/>
      <c r="G76" s="18"/>
      <c r="H76" s="18"/>
      <c r="I76" s="19" t="s">
        <v>7</v>
      </c>
      <c r="K76"/>
    </row>
    <row r="77" spans="1:11" x14ac:dyDescent="0.35">
      <c r="B77" s="4" t="s">
        <v>132</v>
      </c>
      <c r="C77" s="22"/>
      <c r="D77" s="5"/>
      <c r="E77" s="5">
        <f>-[1]TB!E14+13.5</f>
        <v>4311.46</v>
      </c>
      <c r="F77" s="4"/>
      <c r="G77" s="22"/>
      <c r="H77" s="5"/>
      <c r="I77" s="5">
        <v>3141.95</v>
      </c>
      <c r="K77"/>
    </row>
    <row r="78" spans="1:11" x14ac:dyDescent="0.35">
      <c r="B78" s="24" t="s">
        <v>133</v>
      </c>
      <c r="C78" s="22"/>
      <c r="D78" s="5"/>
      <c r="E78" s="5"/>
      <c r="F78" s="4"/>
      <c r="G78" s="22"/>
      <c r="H78" s="5"/>
      <c r="I78" s="5"/>
      <c r="K78"/>
    </row>
    <row r="79" spans="1:11" x14ac:dyDescent="0.35">
      <c r="B79" s="4" t="s">
        <v>134</v>
      </c>
      <c r="C79" s="22"/>
      <c r="D79" s="5">
        <f>-[1]TB!F14-[1]TB!I14-E87-13.5</f>
        <v>-2779.4900000000002</v>
      </c>
      <c r="E79" s="5"/>
      <c r="F79" s="4"/>
      <c r="G79" s="22"/>
      <c r="H79" s="5">
        <v>-2771.58</v>
      </c>
      <c r="I79" s="5"/>
      <c r="K79"/>
    </row>
    <row r="80" spans="1:11" x14ac:dyDescent="0.35">
      <c r="C80" s="22"/>
      <c r="D80" s="20"/>
      <c r="E80" s="20">
        <f>SUM(D79:D80)</f>
        <v>-2779.4900000000002</v>
      </c>
      <c r="F80" s="4"/>
      <c r="G80" s="22"/>
      <c r="H80" s="20"/>
      <c r="I80" s="20">
        <f>SUM(H79:H80)</f>
        <v>-2771.58</v>
      </c>
      <c r="K80"/>
    </row>
    <row r="81" spans="1:11" x14ac:dyDescent="0.35">
      <c r="C81" s="22"/>
      <c r="D81" s="5"/>
      <c r="E81" s="5">
        <f>SUM(E77:E80)</f>
        <v>1531.9699999999998</v>
      </c>
      <c r="F81" s="4"/>
      <c r="G81" s="22"/>
      <c r="H81" s="5"/>
      <c r="I81" s="5">
        <f>SUM(I77:I80)</f>
        <v>370.36999999999989</v>
      </c>
      <c r="K81"/>
    </row>
    <row r="82" spans="1:11" x14ac:dyDescent="0.35">
      <c r="B82" s="4" t="s">
        <v>135</v>
      </c>
      <c r="C82" s="22"/>
      <c r="D82" s="5">
        <f>-[1]TB!B14</f>
        <v>-1475.06</v>
      </c>
      <c r="E82" s="5"/>
      <c r="F82" s="4"/>
      <c r="G82" s="22"/>
      <c r="H82" s="5">
        <v>-1136.9000000000001</v>
      </c>
      <c r="I82" s="5"/>
    </row>
    <row r="83" spans="1:11" x14ac:dyDescent="0.35">
      <c r="A83" s="3"/>
      <c r="B83" s="4" t="s">
        <v>136</v>
      </c>
      <c r="C83" s="22"/>
      <c r="D83" s="20">
        <f>-[1]TB!J14</f>
        <v>1265.6600000000001</v>
      </c>
      <c r="E83" s="5">
        <f>SUM(D82:D83)</f>
        <v>-209.39999999999986</v>
      </c>
      <c r="F83" s="4"/>
      <c r="G83" s="22"/>
      <c r="H83" s="20">
        <v>1475.06</v>
      </c>
      <c r="I83" s="5">
        <f>SUM(H82:H83)</f>
        <v>338.15999999999985</v>
      </c>
    </row>
    <row r="84" spans="1:11" x14ac:dyDescent="0.35">
      <c r="C84" s="22"/>
      <c r="D84" s="5"/>
      <c r="E84" s="20"/>
      <c r="F84" s="4"/>
      <c r="G84" s="22"/>
      <c r="H84" s="5"/>
      <c r="I84" s="20"/>
    </row>
    <row r="85" spans="1:11" x14ac:dyDescent="0.35">
      <c r="B85" s="4" t="s">
        <v>137</v>
      </c>
      <c r="C85" s="22"/>
      <c r="D85" s="5"/>
      <c r="E85" s="5">
        <f>SUM(E81:E84)</f>
        <v>1322.57</v>
      </c>
      <c r="F85" s="4"/>
      <c r="G85" s="22"/>
      <c r="H85" s="5"/>
      <c r="I85" s="5">
        <f>SUM(I81:I84)</f>
        <v>708.52999999999975</v>
      </c>
    </row>
    <row r="86" spans="1:11" x14ac:dyDescent="0.35">
      <c r="B86" s="4" t="s">
        <v>138</v>
      </c>
      <c r="C86" s="22"/>
      <c r="D86" s="5"/>
      <c r="E86" s="5">
        <v>-353.85</v>
      </c>
      <c r="F86" s="4"/>
      <c r="G86" s="22"/>
      <c r="H86" s="5"/>
      <c r="I86" s="5">
        <v>-246</v>
      </c>
    </row>
    <row r="87" spans="1:11" x14ac:dyDescent="0.35">
      <c r="B87" s="4" t="s">
        <v>139</v>
      </c>
      <c r="C87" s="22"/>
      <c r="D87" s="5"/>
      <c r="E87" s="5">
        <v>-72</v>
      </c>
      <c r="F87" s="4"/>
      <c r="G87" s="22"/>
      <c r="H87" s="5"/>
      <c r="I87" s="5">
        <v>-72</v>
      </c>
    </row>
    <row r="88" spans="1:11" ht="18.600000000000001" thickBot="1" x14ac:dyDescent="0.4">
      <c r="B88" s="15" t="s">
        <v>140</v>
      </c>
      <c r="C88" s="22"/>
      <c r="D88" s="5"/>
      <c r="E88" s="17">
        <f>SUM(E85:E87)</f>
        <v>896.71999999999991</v>
      </c>
      <c r="F88" s="4"/>
      <c r="G88" s="22"/>
      <c r="H88" s="5"/>
      <c r="I88" s="17">
        <f>SUM(I85:I87)</f>
        <v>390.52999999999975</v>
      </c>
      <c r="J88" s="21"/>
    </row>
    <row r="89" spans="1:11" ht="18.600000000000001" thickTop="1" x14ac:dyDescent="0.35">
      <c r="B89" s="15"/>
      <c r="C89" s="22"/>
      <c r="D89" s="5"/>
      <c r="E89" s="5"/>
      <c r="F89" s="4"/>
      <c r="G89" s="22"/>
      <c r="H89" s="5"/>
      <c r="I89" s="5"/>
    </row>
    <row r="90" spans="1:11" x14ac:dyDescent="0.35">
      <c r="B90" s="15"/>
      <c r="C90" s="22"/>
      <c r="D90" s="5"/>
      <c r="E90" s="5"/>
      <c r="F90" s="4"/>
      <c r="G90" s="22"/>
      <c r="H90" s="5"/>
      <c r="I90" s="5"/>
    </row>
    <row r="91" spans="1:11" x14ac:dyDescent="0.35">
      <c r="A91" s="3"/>
      <c r="C91" s="7">
        <v>45199</v>
      </c>
      <c r="D91" s="7"/>
      <c r="E91" s="7"/>
      <c r="F91" s="14"/>
      <c r="G91" s="7">
        <v>44834</v>
      </c>
      <c r="H91" s="7"/>
      <c r="I91" s="7"/>
    </row>
    <row r="92" spans="1:11" x14ac:dyDescent="0.35">
      <c r="B92" s="3"/>
      <c r="C92" s="18"/>
      <c r="D92" s="18"/>
      <c r="E92" s="19"/>
      <c r="F92" s="18"/>
      <c r="G92" s="18"/>
      <c r="H92" s="18"/>
      <c r="I92" s="19"/>
      <c r="J92" s="21"/>
    </row>
    <row r="93" spans="1:11" x14ac:dyDescent="0.35">
      <c r="A93" s="4">
        <v>6</v>
      </c>
      <c r="B93" s="3" t="s">
        <v>141</v>
      </c>
      <c r="C93" s="18"/>
      <c r="E93" s="19" t="s">
        <v>7</v>
      </c>
      <c r="F93" s="18"/>
      <c r="G93" s="18"/>
      <c r="I93" s="19" t="s">
        <v>7</v>
      </c>
      <c r="J93" s="21"/>
    </row>
    <row r="94" spans="1:11" x14ac:dyDescent="0.35">
      <c r="B94" s="4" t="s">
        <v>113</v>
      </c>
      <c r="C94" s="18"/>
      <c r="D94" s="5"/>
      <c r="E94" s="5">
        <v>2878.66</v>
      </c>
      <c r="G94" s="18"/>
      <c r="H94" s="5"/>
      <c r="I94" s="5">
        <v>2838</v>
      </c>
    </row>
    <row r="95" spans="1:11" x14ac:dyDescent="0.35">
      <c r="B95" s="4" t="s">
        <v>116</v>
      </c>
      <c r="C95" s="18"/>
      <c r="D95" s="5"/>
      <c r="E95" s="5"/>
      <c r="G95" s="18"/>
      <c r="H95" s="5"/>
      <c r="I95" s="5"/>
    </row>
    <row r="96" spans="1:11" x14ac:dyDescent="0.35">
      <c r="B96" s="4" t="s">
        <v>142</v>
      </c>
      <c r="C96" s="18"/>
      <c r="D96" s="5"/>
      <c r="G96" s="18"/>
      <c r="H96" s="5">
        <v>-45</v>
      </c>
    </row>
    <row r="97" spans="1:10" x14ac:dyDescent="0.35">
      <c r="B97" s="4" t="s">
        <v>143</v>
      </c>
      <c r="C97" s="18"/>
      <c r="D97" s="5">
        <v>-150</v>
      </c>
      <c r="G97" s="18"/>
      <c r="H97" s="5">
        <v>-180</v>
      </c>
    </row>
    <row r="98" spans="1:10" x14ac:dyDescent="0.35">
      <c r="B98" s="4" t="s">
        <v>144</v>
      </c>
      <c r="C98" s="18"/>
      <c r="D98" s="5">
        <v>-2713.5</v>
      </c>
      <c r="G98" s="18"/>
      <c r="H98" s="5">
        <v>-2345.3000000000002</v>
      </c>
    </row>
    <row r="99" spans="1:10" x14ac:dyDescent="0.35">
      <c r="A99" s="21"/>
      <c r="B99" s="4" t="s">
        <v>145</v>
      </c>
      <c r="C99" s="18"/>
      <c r="D99" s="5">
        <v>0</v>
      </c>
      <c r="G99" s="18"/>
      <c r="H99" s="5">
        <v>-100</v>
      </c>
    </row>
    <row r="100" spans="1:10" x14ac:dyDescent="0.35">
      <c r="B100" s="4" t="s">
        <v>146</v>
      </c>
      <c r="C100" s="18"/>
      <c r="D100" s="20">
        <v>-115</v>
      </c>
      <c r="E100" s="5">
        <f>SUM(D96:D100)</f>
        <v>-2978.5</v>
      </c>
      <c r="G100" s="18"/>
      <c r="H100" s="20">
        <v>-165.5</v>
      </c>
      <c r="I100" s="5">
        <f>SUM(H96:H100)</f>
        <v>-2835.8</v>
      </c>
    </row>
    <row r="101" spans="1:10" ht="18.600000000000001" thickBot="1" x14ac:dyDescent="0.4">
      <c r="B101" s="15" t="s">
        <v>147</v>
      </c>
      <c r="C101" s="18"/>
      <c r="D101" s="5"/>
      <c r="E101" s="17">
        <f>SUM(E94:E100)</f>
        <v>-99.840000000000146</v>
      </c>
      <c r="G101" s="18"/>
      <c r="H101" s="5"/>
      <c r="I101" s="17">
        <f>SUM(I94:I100)</f>
        <v>2.1999999999998181</v>
      </c>
    </row>
    <row r="102" spans="1:10" ht="18.600000000000001" thickTop="1" x14ac:dyDescent="0.35">
      <c r="B102" s="15"/>
      <c r="C102" s="18"/>
      <c r="D102" s="5"/>
      <c r="E102" s="5"/>
      <c r="G102" s="18"/>
      <c r="H102" s="5"/>
      <c r="I102" s="5"/>
      <c r="J102" s="21"/>
    </row>
    <row r="103" spans="1:10" x14ac:dyDescent="0.35">
      <c r="B103" s="15"/>
      <c r="C103" s="18"/>
      <c r="D103" s="5"/>
      <c r="E103" s="5"/>
      <c r="G103" s="18"/>
      <c r="H103" s="5"/>
      <c r="I103" s="5"/>
      <c r="J103" s="21"/>
    </row>
    <row r="104" spans="1:10" x14ac:dyDescent="0.35">
      <c r="B104" s="15"/>
      <c r="C104" s="18"/>
      <c r="D104" s="5"/>
      <c r="E104" s="5"/>
      <c r="G104" s="18"/>
      <c r="H104" s="5"/>
      <c r="I104" s="5"/>
      <c r="J104" s="21"/>
    </row>
    <row r="105" spans="1:10" x14ac:dyDescent="0.35">
      <c r="B105" s="15"/>
      <c r="C105" s="18"/>
      <c r="D105" s="5"/>
      <c r="E105" s="5"/>
      <c r="G105" s="18"/>
      <c r="H105" s="5"/>
      <c r="I105" s="5"/>
      <c r="J105" s="21"/>
    </row>
    <row r="106" spans="1:10" x14ac:dyDescent="0.35">
      <c r="B106" s="15"/>
      <c r="C106" s="18"/>
      <c r="D106" s="5"/>
      <c r="E106" s="5"/>
      <c r="G106" s="18"/>
      <c r="H106" s="5"/>
      <c r="I106" s="5"/>
      <c r="J106" s="21"/>
    </row>
    <row r="107" spans="1:10" x14ac:dyDescent="0.35">
      <c r="B107" s="23" t="s">
        <v>148</v>
      </c>
      <c r="C107" s="23"/>
      <c r="D107" s="23"/>
      <c r="E107" s="23"/>
      <c r="F107" s="23"/>
      <c r="G107" s="23"/>
      <c r="H107" s="23"/>
      <c r="I107" s="23"/>
      <c r="J107" s="21"/>
    </row>
    <row r="108" spans="1:10" x14ac:dyDescent="0.35">
      <c r="B108" s="15"/>
      <c r="C108" s="18"/>
      <c r="D108" s="5"/>
      <c r="E108" s="5"/>
      <c r="G108" s="18"/>
      <c r="H108" s="5"/>
      <c r="I108" s="5"/>
      <c r="J108" s="21"/>
    </row>
    <row r="109" spans="1:10" x14ac:dyDescent="0.35">
      <c r="B109" s="15"/>
      <c r="C109" s="18"/>
      <c r="D109" s="5"/>
      <c r="E109" s="5"/>
      <c r="G109" s="18"/>
      <c r="H109" s="5"/>
      <c r="I109" s="5"/>
      <c r="J109" s="21"/>
    </row>
    <row r="110" spans="1:10" x14ac:dyDescent="0.35">
      <c r="B110" s="15"/>
      <c r="C110" s="18"/>
      <c r="D110" s="5"/>
      <c r="E110" s="5"/>
      <c r="G110" s="18"/>
      <c r="H110" s="5"/>
      <c r="I110" s="5"/>
      <c r="J110" s="21"/>
    </row>
    <row r="111" spans="1:10" x14ac:dyDescent="0.35">
      <c r="A111" s="3" t="s">
        <v>0</v>
      </c>
    </row>
    <row r="112" spans="1:10" x14ac:dyDescent="0.35">
      <c r="A112" s="3" t="s">
        <v>104</v>
      </c>
    </row>
    <row r="113" spans="1:15" x14ac:dyDescent="0.35">
      <c r="A113" s="3"/>
    </row>
    <row r="114" spans="1:15" x14ac:dyDescent="0.35">
      <c r="A114" s="21"/>
      <c r="C114" s="7">
        <v>45199</v>
      </c>
      <c r="D114" s="7"/>
      <c r="E114" s="7"/>
      <c r="F114" s="14"/>
      <c r="G114" s="7">
        <v>44834</v>
      </c>
      <c r="H114" s="7"/>
      <c r="I114" s="7"/>
    </row>
    <row r="115" spans="1:15" x14ac:dyDescent="0.35">
      <c r="A115" s="3">
        <v>7</v>
      </c>
      <c r="B115" s="3" t="s">
        <v>149</v>
      </c>
      <c r="C115" s="18"/>
      <c r="D115" s="5"/>
      <c r="E115" s="19" t="s">
        <v>7</v>
      </c>
      <c r="F115" s="18"/>
      <c r="G115" s="18"/>
      <c r="H115" s="5"/>
      <c r="I115" s="19" t="s">
        <v>7</v>
      </c>
      <c r="J115" s="21"/>
    </row>
    <row r="116" spans="1:15" x14ac:dyDescent="0.35">
      <c r="A116" s="6"/>
      <c r="B116" s="4" t="s">
        <v>150</v>
      </c>
      <c r="D116" s="5"/>
      <c r="E116" s="5">
        <v>3210</v>
      </c>
      <c r="H116" s="5"/>
      <c r="I116" s="5">
        <v>0</v>
      </c>
      <c r="J116" s="21"/>
    </row>
    <row r="117" spans="1:15" x14ac:dyDescent="0.35">
      <c r="A117" s="6"/>
      <c r="B117" s="4" t="s">
        <v>48</v>
      </c>
      <c r="D117" s="5"/>
      <c r="E117" s="5">
        <v>390.8</v>
      </c>
      <c r="H117" s="5"/>
      <c r="I117" s="5">
        <v>0</v>
      </c>
    </row>
    <row r="118" spans="1:15" x14ac:dyDescent="0.35">
      <c r="A118" s="6"/>
      <c r="B118" s="4" t="s">
        <v>151</v>
      </c>
      <c r="D118" s="5"/>
      <c r="E118" s="5">
        <v>40</v>
      </c>
      <c r="H118" s="5"/>
      <c r="I118" s="5">
        <v>0</v>
      </c>
    </row>
    <row r="119" spans="1:15" x14ac:dyDescent="0.35">
      <c r="A119" s="6"/>
      <c r="B119" s="4" t="s">
        <v>133</v>
      </c>
      <c r="D119" s="5"/>
      <c r="E119" s="5"/>
      <c r="H119" s="5"/>
      <c r="I119" s="5"/>
    </row>
    <row r="120" spans="1:15" x14ac:dyDescent="0.35">
      <c r="A120" s="6"/>
      <c r="B120" s="4" t="s">
        <v>152</v>
      </c>
      <c r="D120" s="5">
        <v>-30.67</v>
      </c>
      <c r="E120" s="5"/>
      <c r="H120" s="5">
        <v>0</v>
      </c>
      <c r="I120" s="5"/>
      <c r="O120" s="15"/>
    </row>
    <row r="121" spans="1:15" x14ac:dyDescent="0.35">
      <c r="A121" s="25"/>
      <c r="B121" s="4" t="s">
        <v>153</v>
      </c>
      <c r="D121" s="5">
        <v>-200</v>
      </c>
      <c r="E121" s="5"/>
      <c r="H121" s="5">
        <v>0</v>
      </c>
      <c r="I121" s="5"/>
      <c r="O121" s="15"/>
    </row>
    <row r="122" spans="1:15" x14ac:dyDescent="0.35">
      <c r="A122" s="25"/>
      <c r="B122" s="4" t="s">
        <v>145</v>
      </c>
      <c r="D122" s="5">
        <v>-70</v>
      </c>
      <c r="E122" s="5"/>
      <c r="H122" s="5">
        <v>0</v>
      </c>
      <c r="I122" s="5"/>
    </row>
    <row r="123" spans="1:15" x14ac:dyDescent="0.35">
      <c r="A123" s="25"/>
      <c r="B123" s="4" t="s">
        <v>154</v>
      </c>
      <c r="D123" s="5">
        <v>-261.5</v>
      </c>
      <c r="E123" s="5"/>
      <c r="H123" s="5">
        <v>0</v>
      </c>
      <c r="I123" s="5"/>
    </row>
    <row r="124" spans="1:15" x14ac:dyDescent="0.35">
      <c r="A124" s="25"/>
      <c r="B124" s="4" t="s">
        <v>155</v>
      </c>
      <c r="D124" s="5">
        <v>-1541.64</v>
      </c>
      <c r="E124" s="5"/>
      <c r="H124" s="5">
        <v>0</v>
      </c>
      <c r="I124" s="5"/>
    </row>
    <row r="125" spans="1:15" x14ac:dyDescent="0.35">
      <c r="A125" s="25"/>
      <c r="B125" s="4" t="s">
        <v>15</v>
      </c>
      <c r="D125" s="5">
        <v>-732</v>
      </c>
      <c r="E125" s="5"/>
      <c r="H125" s="5">
        <v>0</v>
      </c>
      <c r="I125" s="5"/>
    </row>
    <row r="126" spans="1:15" x14ac:dyDescent="0.35">
      <c r="A126" s="25"/>
      <c r="B126" s="4" t="s">
        <v>156</v>
      </c>
      <c r="D126" s="5">
        <v>-1000</v>
      </c>
      <c r="E126" s="5"/>
      <c r="H126" s="5">
        <v>0</v>
      </c>
      <c r="I126" s="5"/>
    </row>
    <row r="127" spans="1:15" x14ac:dyDescent="0.35">
      <c r="A127" s="25"/>
      <c r="B127" s="4" t="s">
        <v>143</v>
      </c>
      <c r="D127" s="20">
        <v>-100</v>
      </c>
      <c r="E127" s="5"/>
      <c r="H127" s="5">
        <v>0</v>
      </c>
      <c r="I127" s="5"/>
    </row>
    <row r="128" spans="1:15" x14ac:dyDescent="0.35">
      <c r="A128" s="25"/>
      <c r="E128" s="5">
        <f>SUM(D120:D127)</f>
        <v>-3935.8100000000004</v>
      </c>
      <c r="I128" s="5">
        <f>SUM(H120:H127)</f>
        <v>0</v>
      </c>
    </row>
    <row r="129" spans="1:9" ht="18.600000000000001" thickBot="1" x14ac:dyDescent="0.4">
      <c r="A129" s="25"/>
      <c r="B129" s="15" t="s">
        <v>125</v>
      </c>
      <c r="D129" s="5"/>
      <c r="E129" s="17">
        <f>SUM(E116:E128)</f>
        <v>-295.01000000000022</v>
      </c>
      <c r="H129" s="5"/>
      <c r="I129" s="17">
        <f>SUM(I116:I128)</f>
        <v>0</v>
      </c>
    </row>
    <row r="130" spans="1:9" ht="18.600000000000001" thickTop="1" x14ac:dyDescent="0.35">
      <c r="A130" s="3"/>
      <c r="B130" s="3"/>
      <c r="C130" s="18"/>
      <c r="D130" s="5"/>
      <c r="E130" s="5"/>
      <c r="G130" s="18"/>
      <c r="H130" s="5"/>
      <c r="I130" s="5"/>
    </row>
    <row r="131" spans="1:9" x14ac:dyDescent="0.35">
      <c r="A131" s="3"/>
      <c r="B131" s="3"/>
      <c r="C131" s="18"/>
      <c r="D131" s="5"/>
      <c r="E131" s="5"/>
      <c r="G131" s="18"/>
      <c r="H131" s="5"/>
      <c r="I131" s="5"/>
    </row>
    <row r="132" spans="1:9" x14ac:dyDescent="0.35">
      <c r="A132" s="21"/>
      <c r="C132" s="7">
        <v>45199</v>
      </c>
      <c r="D132" s="7"/>
      <c r="E132" s="7"/>
      <c r="F132" s="14"/>
      <c r="G132" s="7">
        <v>44834</v>
      </c>
      <c r="H132" s="7"/>
      <c r="I132" s="7"/>
    </row>
    <row r="133" spans="1:9" x14ac:dyDescent="0.35">
      <c r="B133" s="3"/>
      <c r="C133" s="18"/>
      <c r="D133" s="18"/>
      <c r="E133" s="19"/>
      <c r="F133" s="18"/>
      <c r="G133" s="18"/>
      <c r="H133" s="18"/>
      <c r="I133" s="19"/>
    </row>
    <row r="134" spans="1:9" x14ac:dyDescent="0.35">
      <c r="A134" s="3">
        <v>8</v>
      </c>
      <c r="B134" s="3" t="s">
        <v>157</v>
      </c>
      <c r="C134" s="18"/>
      <c r="D134" s="19" t="s">
        <v>7</v>
      </c>
      <c r="E134" s="19" t="s">
        <v>7</v>
      </c>
      <c r="F134" s="18"/>
      <c r="G134" s="18"/>
      <c r="I134" s="19" t="s">
        <v>7</v>
      </c>
    </row>
    <row r="135" spans="1:9" x14ac:dyDescent="0.35">
      <c r="B135" s="4" t="s">
        <v>158</v>
      </c>
      <c r="C135" s="18"/>
      <c r="D135" s="5"/>
      <c r="E135" s="5">
        <v>240</v>
      </c>
      <c r="G135" s="18"/>
      <c r="H135" s="5"/>
      <c r="I135" s="5">
        <v>0</v>
      </c>
    </row>
    <row r="136" spans="1:9" x14ac:dyDescent="0.35">
      <c r="B136" s="4" t="s">
        <v>159</v>
      </c>
      <c r="C136" s="18"/>
      <c r="D136" s="5">
        <v>-271.5</v>
      </c>
      <c r="G136" s="18"/>
      <c r="H136" s="5">
        <v>0</v>
      </c>
      <c r="I136" s="5"/>
    </row>
    <row r="137" spans="1:9" x14ac:dyDescent="0.35">
      <c r="B137" s="4" t="s">
        <v>154</v>
      </c>
      <c r="C137" s="18"/>
      <c r="D137" s="5">
        <v>-25</v>
      </c>
      <c r="G137" s="18"/>
      <c r="H137" s="5">
        <v>0</v>
      </c>
    </row>
    <row r="138" spans="1:9" x14ac:dyDescent="0.35">
      <c r="B138" s="4" t="s">
        <v>29</v>
      </c>
      <c r="C138" s="18"/>
      <c r="D138" s="5">
        <v>-7.35</v>
      </c>
      <c r="G138" s="18"/>
      <c r="H138" s="5">
        <v>0</v>
      </c>
    </row>
    <row r="139" spans="1:9" x14ac:dyDescent="0.35">
      <c r="A139" s="3"/>
      <c r="B139" s="4" t="s">
        <v>15</v>
      </c>
      <c r="C139" s="18"/>
      <c r="D139" s="20">
        <v>-65</v>
      </c>
      <c r="E139" s="5">
        <f>SUM(D136:D139)</f>
        <v>-368.85</v>
      </c>
      <c r="G139" s="18"/>
      <c r="H139" s="20">
        <v>0</v>
      </c>
      <c r="I139" s="5">
        <f>SUM(H136:H139)</f>
        <v>0</v>
      </c>
    </row>
    <row r="140" spans="1:9" ht="18.600000000000001" thickBot="1" x14ac:dyDescent="0.4">
      <c r="B140" s="15" t="s">
        <v>125</v>
      </c>
      <c r="C140" s="18"/>
      <c r="D140" s="5"/>
      <c r="E140" s="17">
        <f>SUM(E135:E139)</f>
        <v>-128.85000000000002</v>
      </c>
      <c r="G140" s="18"/>
      <c r="H140" s="5"/>
      <c r="I140" s="17">
        <f>SUM(I135:I139)</f>
        <v>0</v>
      </c>
    </row>
    <row r="141" spans="1:9" ht="18.600000000000001" thickTop="1" x14ac:dyDescent="0.35">
      <c r="A141" s="3"/>
      <c r="B141" s="3"/>
      <c r="C141" s="18"/>
      <c r="D141" s="5"/>
      <c r="E141" s="5"/>
      <c r="G141" s="18"/>
      <c r="H141" s="5"/>
      <c r="I141" s="5"/>
    </row>
    <row r="142" spans="1:9" x14ac:dyDescent="0.35">
      <c r="A142" s="21"/>
      <c r="C142" s="7">
        <v>45199</v>
      </c>
      <c r="D142" s="7"/>
      <c r="E142" s="7"/>
      <c r="F142" s="14"/>
      <c r="G142" s="7">
        <v>44834</v>
      </c>
      <c r="H142" s="7"/>
      <c r="I142" s="7"/>
    </row>
    <row r="143" spans="1:9" x14ac:dyDescent="0.35">
      <c r="B143" s="3"/>
      <c r="C143" s="18"/>
      <c r="D143" s="18"/>
      <c r="E143" s="19"/>
      <c r="F143" s="18"/>
      <c r="G143" s="18"/>
      <c r="H143" s="18"/>
      <c r="I143" s="19"/>
    </row>
    <row r="144" spans="1:9" x14ac:dyDescent="0.35">
      <c r="B144" s="3"/>
      <c r="C144" s="18"/>
      <c r="D144" s="18"/>
      <c r="E144" s="19"/>
      <c r="F144" s="18"/>
      <c r="G144" s="18"/>
      <c r="H144" s="18"/>
      <c r="I144" s="19"/>
    </row>
    <row r="145" spans="1:9" x14ac:dyDescent="0.35">
      <c r="A145" s="3">
        <v>9</v>
      </c>
      <c r="B145" s="3" t="s">
        <v>160</v>
      </c>
      <c r="C145" s="18"/>
      <c r="E145" s="19" t="s">
        <v>7</v>
      </c>
      <c r="F145" s="18"/>
      <c r="G145" s="18"/>
      <c r="I145" s="19" t="s">
        <v>7</v>
      </c>
    </row>
    <row r="146" spans="1:9" x14ac:dyDescent="0.35">
      <c r="B146" s="4" t="s">
        <v>161</v>
      </c>
      <c r="C146" s="18"/>
      <c r="D146" s="5"/>
      <c r="E146" s="5">
        <v>0</v>
      </c>
      <c r="G146" s="18"/>
      <c r="H146" s="5"/>
      <c r="I146" s="5">
        <v>-137.12</v>
      </c>
    </row>
    <row r="147" spans="1:9" x14ac:dyDescent="0.35">
      <c r="B147" s="4" t="s">
        <v>159</v>
      </c>
      <c r="C147" s="18"/>
      <c r="D147" s="5"/>
      <c r="E147" s="5">
        <v>0</v>
      </c>
      <c r="G147" s="18"/>
      <c r="H147" s="5"/>
      <c r="I147" s="5">
        <v>50</v>
      </c>
    </row>
    <row r="148" spans="1:9" x14ac:dyDescent="0.35">
      <c r="B148" s="4" t="s">
        <v>162</v>
      </c>
      <c r="C148" s="18"/>
      <c r="D148" s="5"/>
      <c r="E148" s="5">
        <v>-73.8</v>
      </c>
      <c r="G148" s="18"/>
      <c r="H148" s="5"/>
      <c r="I148" s="5">
        <v>0</v>
      </c>
    </row>
    <row r="149" spans="1:9" x14ac:dyDescent="0.35">
      <c r="B149" s="4" t="s">
        <v>163</v>
      </c>
      <c r="C149" s="18"/>
      <c r="D149" s="5"/>
      <c r="E149" s="5">
        <v>0</v>
      </c>
      <c r="G149" s="18"/>
      <c r="H149" s="5"/>
      <c r="I149" s="5">
        <v>21.5</v>
      </c>
    </row>
    <row r="150" spans="1:9" x14ac:dyDescent="0.35">
      <c r="B150" s="4" t="s">
        <v>29</v>
      </c>
      <c r="C150" s="18"/>
      <c r="D150" s="5"/>
      <c r="E150" s="5">
        <v>0</v>
      </c>
      <c r="G150" s="18"/>
      <c r="H150" s="5"/>
      <c r="I150" s="5">
        <v>-29.3</v>
      </c>
    </row>
    <row r="151" spans="1:9" x14ac:dyDescent="0.35">
      <c r="A151" s="3"/>
      <c r="B151" s="4" t="s">
        <v>15</v>
      </c>
      <c r="C151" s="18"/>
      <c r="D151" s="5"/>
      <c r="E151" s="5">
        <v>-85</v>
      </c>
      <c r="G151" s="18"/>
      <c r="H151" s="5"/>
      <c r="I151" s="5">
        <v>-150</v>
      </c>
    </row>
    <row r="152" spans="1:9" ht="18.600000000000001" thickBot="1" x14ac:dyDescent="0.4">
      <c r="B152" s="15" t="s">
        <v>125</v>
      </c>
      <c r="C152" s="18"/>
      <c r="D152" s="5"/>
      <c r="E152" s="17">
        <f>SUM(E146:E151)</f>
        <v>-158.80000000000001</v>
      </c>
      <c r="G152" s="18"/>
      <c r="H152" s="5"/>
      <c r="I152" s="17">
        <f>SUM(I146:I151)</f>
        <v>-244.92000000000002</v>
      </c>
    </row>
    <row r="153" spans="1:9" ht="18.600000000000001" thickTop="1" x14ac:dyDescent="0.35">
      <c r="A153" s="3"/>
      <c r="B153" s="3"/>
      <c r="C153" s="18"/>
      <c r="D153" s="5"/>
      <c r="E153" s="5"/>
      <c r="G153" s="18"/>
      <c r="H153" s="5"/>
      <c r="I153" s="5"/>
    </row>
    <row r="154" spans="1:9" x14ac:dyDescent="0.35">
      <c r="A154" s="3"/>
      <c r="B154" s="3"/>
      <c r="C154" s="18"/>
      <c r="D154" s="5"/>
      <c r="E154" s="5"/>
      <c r="G154" s="18"/>
      <c r="H154" s="5"/>
      <c r="I154" s="5"/>
    </row>
    <row r="155" spans="1:9" x14ac:dyDescent="0.35">
      <c r="A155" s="3"/>
      <c r="B155" s="3"/>
      <c r="C155" s="18"/>
      <c r="D155" s="5"/>
      <c r="E155" s="5"/>
      <c r="G155" s="18"/>
      <c r="H155" s="5"/>
      <c r="I155" s="5"/>
    </row>
    <row r="156" spans="1:9" x14ac:dyDescent="0.35">
      <c r="A156" s="3"/>
      <c r="B156" s="3"/>
      <c r="C156" s="18"/>
      <c r="D156" s="5"/>
      <c r="E156" s="5"/>
      <c r="G156" s="18"/>
      <c r="H156" s="5"/>
      <c r="I156" s="5"/>
    </row>
    <row r="157" spans="1:9" x14ac:dyDescent="0.35">
      <c r="A157" s="3"/>
      <c r="B157" s="3"/>
      <c r="C157" s="18"/>
      <c r="D157" s="5"/>
      <c r="E157" s="5"/>
      <c r="G157" s="18"/>
      <c r="H157" s="5"/>
      <c r="I157" s="5"/>
    </row>
    <row r="158" spans="1:9" x14ac:dyDescent="0.35">
      <c r="A158" s="3"/>
      <c r="B158" s="3"/>
      <c r="C158" s="18"/>
      <c r="D158" s="5"/>
      <c r="E158" s="5"/>
      <c r="G158" s="18"/>
      <c r="H158" s="5"/>
      <c r="I158" s="5"/>
    </row>
    <row r="159" spans="1:9" x14ac:dyDescent="0.35">
      <c r="A159" s="3"/>
      <c r="B159" s="3"/>
      <c r="C159" s="18"/>
      <c r="D159" s="5"/>
      <c r="E159" s="5"/>
      <c r="G159" s="18"/>
      <c r="H159" s="5"/>
      <c r="I159" s="5"/>
    </row>
    <row r="160" spans="1:9" x14ac:dyDescent="0.35">
      <c r="A160" s="3"/>
      <c r="B160" s="23" t="s">
        <v>164</v>
      </c>
      <c r="C160" s="23"/>
      <c r="D160" s="23"/>
      <c r="E160" s="23"/>
      <c r="F160" s="23"/>
      <c r="G160" s="23"/>
      <c r="H160" s="23"/>
      <c r="I160" s="23"/>
    </row>
    <row r="161" spans="1:9" x14ac:dyDescent="0.35">
      <c r="A161" s="3"/>
      <c r="B161" s="21"/>
      <c r="C161" s="21"/>
      <c r="D161" s="21"/>
      <c r="E161" s="21"/>
      <c r="F161" s="21"/>
      <c r="G161" s="21"/>
      <c r="H161" s="21"/>
      <c r="I161" s="21"/>
    </row>
    <row r="162" spans="1:9" x14ac:dyDescent="0.35">
      <c r="A162" s="3"/>
      <c r="B162" s="21"/>
      <c r="C162" s="21"/>
      <c r="D162" s="21"/>
      <c r="E162" s="21"/>
      <c r="F162" s="21"/>
      <c r="G162" s="21"/>
      <c r="H162" s="21"/>
      <c r="I162" s="21"/>
    </row>
    <row r="163" spans="1:9" x14ac:dyDescent="0.35">
      <c r="A163" s="3"/>
      <c r="B163" s="21"/>
      <c r="C163" s="21"/>
      <c r="D163" s="21"/>
      <c r="E163" s="21"/>
      <c r="F163" s="21"/>
      <c r="G163" s="21"/>
      <c r="H163" s="21"/>
      <c r="I163" s="21"/>
    </row>
    <row r="164" spans="1:9" x14ac:dyDescent="0.35">
      <c r="A164" s="3"/>
      <c r="B164" s="21"/>
      <c r="C164" s="21"/>
      <c r="D164" s="21"/>
      <c r="E164" s="21"/>
      <c r="F164" s="21"/>
      <c r="G164" s="21"/>
      <c r="H164" s="21"/>
      <c r="I164" s="21"/>
    </row>
    <row r="165" spans="1:9" x14ac:dyDescent="0.35">
      <c r="A165" s="3"/>
      <c r="B165" s="21"/>
      <c r="C165" s="21"/>
      <c r="D165" s="21"/>
      <c r="E165" s="21"/>
      <c r="F165" s="21"/>
      <c r="G165" s="21"/>
      <c r="H165" s="21"/>
      <c r="I165" s="21"/>
    </row>
    <row r="166" spans="1:9" x14ac:dyDescent="0.35">
      <c r="A166" s="3" t="s">
        <v>0</v>
      </c>
    </row>
    <row r="167" spans="1:9" x14ac:dyDescent="0.35">
      <c r="A167" s="3" t="s">
        <v>104</v>
      </c>
    </row>
    <row r="168" spans="1:9" x14ac:dyDescent="0.35">
      <c r="A168" s="3"/>
    </row>
    <row r="169" spans="1:9" x14ac:dyDescent="0.35">
      <c r="A169" s="3"/>
    </row>
    <row r="170" spans="1:9" x14ac:dyDescent="0.35">
      <c r="A170" s="21"/>
      <c r="C170" s="7">
        <v>45199</v>
      </c>
      <c r="D170" s="7"/>
      <c r="E170" s="7"/>
      <c r="F170" s="14"/>
      <c r="G170" s="7">
        <v>44834</v>
      </c>
      <c r="H170" s="7"/>
      <c r="I170" s="7"/>
    </row>
    <row r="171" spans="1:9" x14ac:dyDescent="0.35">
      <c r="A171" s="21"/>
      <c r="C171" s="9"/>
      <c r="D171" s="9"/>
      <c r="E171" s="9"/>
      <c r="F171" s="14"/>
      <c r="G171" s="9"/>
      <c r="H171" s="9"/>
      <c r="I171" s="9"/>
    </row>
    <row r="172" spans="1:9" x14ac:dyDescent="0.35">
      <c r="A172" s="3">
        <v>10</v>
      </c>
      <c r="B172" s="3" t="s">
        <v>96</v>
      </c>
      <c r="C172" s="18"/>
      <c r="E172" s="19" t="s">
        <v>7</v>
      </c>
      <c r="F172" s="18"/>
      <c r="G172" s="18"/>
      <c r="I172" s="19" t="s">
        <v>7</v>
      </c>
    </row>
    <row r="173" spans="1:9" x14ac:dyDescent="0.35">
      <c r="B173" s="4" t="s">
        <v>165</v>
      </c>
      <c r="C173" s="18"/>
      <c r="D173" s="5"/>
      <c r="E173" s="5">
        <v>2250</v>
      </c>
      <c r="G173" s="18"/>
      <c r="H173" s="5"/>
      <c r="I173" s="5">
        <f>160+315</f>
        <v>475</v>
      </c>
    </row>
    <row r="174" spans="1:9" x14ac:dyDescent="0.35">
      <c r="B174" s="4" t="s">
        <v>166</v>
      </c>
      <c r="C174" s="18"/>
      <c r="D174" s="5"/>
      <c r="E174" s="5">
        <v>315</v>
      </c>
      <c r="G174" s="18"/>
      <c r="H174" s="5"/>
      <c r="I174" s="5">
        <v>1800</v>
      </c>
    </row>
    <row r="175" spans="1:9" x14ac:dyDescent="0.35">
      <c r="B175" s="4" t="s">
        <v>167</v>
      </c>
      <c r="C175" s="18"/>
      <c r="D175" s="5"/>
      <c r="E175" s="5">
        <v>-540</v>
      </c>
      <c r="G175" s="18"/>
      <c r="H175" s="5"/>
      <c r="I175" s="5">
        <v>-315</v>
      </c>
    </row>
    <row r="176" spans="1:9" x14ac:dyDescent="0.35">
      <c r="B176" s="4" t="s">
        <v>168</v>
      </c>
      <c r="C176" s="18"/>
      <c r="D176" s="5"/>
      <c r="E176" s="5">
        <v>158</v>
      </c>
      <c r="G176" s="18"/>
      <c r="H176" s="5"/>
      <c r="I176" s="5">
        <v>96</v>
      </c>
    </row>
    <row r="177" spans="1:9" x14ac:dyDescent="0.35">
      <c r="B177" s="4" t="s">
        <v>169</v>
      </c>
      <c r="C177" s="18"/>
      <c r="D177" s="5"/>
      <c r="E177" s="5">
        <v>0</v>
      </c>
      <c r="G177" s="18"/>
      <c r="H177" s="5"/>
      <c r="I177" s="5">
        <v>16.600000000000001</v>
      </c>
    </row>
    <row r="178" spans="1:9" x14ac:dyDescent="0.35">
      <c r="B178" s="4" t="s">
        <v>116</v>
      </c>
      <c r="C178" s="18"/>
      <c r="D178" s="5"/>
      <c r="E178" s="5"/>
      <c r="G178" s="18"/>
      <c r="H178" s="5"/>
      <c r="I178" s="5"/>
    </row>
    <row r="179" spans="1:9" x14ac:dyDescent="0.35">
      <c r="A179" s="3"/>
      <c r="B179" s="4" t="s">
        <v>170</v>
      </c>
      <c r="C179" s="18"/>
      <c r="D179" s="5"/>
      <c r="G179" s="18"/>
      <c r="H179" s="5">
        <v>0</v>
      </c>
    </row>
    <row r="180" spans="1:9" x14ac:dyDescent="0.35">
      <c r="B180" s="4" t="s">
        <v>171</v>
      </c>
      <c r="C180" s="18"/>
      <c r="D180" s="5">
        <v>-924.6</v>
      </c>
      <c r="G180" s="18"/>
      <c r="H180" s="5">
        <v>-663.78</v>
      </c>
    </row>
    <row r="181" spans="1:9" x14ac:dyDescent="0.35">
      <c r="B181" s="4" t="s">
        <v>172</v>
      </c>
      <c r="C181" s="18"/>
      <c r="D181" s="5">
        <v>-41</v>
      </c>
      <c r="G181" s="18"/>
      <c r="H181" s="5">
        <v>0</v>
      </c>
    </row>
    <row r="182" spans="1:9" x14ac:dyDescent="0.35">
      <c r="B182" s="4" t="s">
        <v>69</v>
      </c>
      <c r="C182" s="18"/>
      <c r="D182" s="5">
        <v>-280</v>
      </c>
      <c r="G182" s="18"/>
      <c r="H182" s="5">
        <v>-100</v>
      </c>
    </row>
    <row r="183" spans="1:9" x14ac:dyDescent="0.35">
      <c r="B183" s="4" t="s">
        <v>144</v>
      </c>
      <c r="C183" s="18"/>
      <c r="D183" s="5">
        <v>0</v>
      </c>
      <c r="G183" s="18"/>
      <c r="H183" s="5">
        <v>-535.39</v>
      </c>
    </row>
    <row r="184" spans="1:9" x14ac:dyDescent="0.35">
      <c r="B184" s="4" t="s">
        <v>19</v>
      </c>
      <c r="C184" s="18"/>
      <c r="D184" s="5">
        <v>0</v>
      </c>
      <c r="G184" s="18"/>
      <c r="H184" s="5">
        <v>-11.22</v>
      </c>
    </row>
    <row r="185" spans="1:9" x14ac:dyDescent="0.35">
      <c r="B185" s="4" t="s">
        <v>173</v>
      </c>
      <c r="C185" s="18"/>
      <c r="D185" s="5">
        <v>-120</v>
      </c>
      <c r="G185" s="18"/>
      <c r="H185" s="5">
        <v>-29</v>
      </c>
    </row>
    <row r="186" spans="1:9" x14ac:dyDescent="0.35">
      <c r="B186" s="4" t="s">
        <v>162</v>
      </c>
      <c r="C186" s="18"/>
      <c r="D186" s="20">
        <v>-64.3</v>
      </c>
      <c r="G186" s="18"/>
      <c r="H186" s="20">
        <v>-123.3</v>
      </c>
    </row>
    <row r="187" spans="1:9" x14ac:dyDescent="0.35">
      <c r="C187" s="18"/>
      <c r="D187" s="5"/>
      <c r="E187" s="5">
        <f>SUM(D179:D187)</f>
        <v>-1429.8999999999999</v>
      </c>
      <c r="G187" s="18"/>
      <c r="H187" s="5"/>
      <c r="I187" s="5">
        <f>SUM(H179:H187)</f>
        <v>-1462.69</v>
      </c>
    </row>
    <row r="188" spans="1:9" ht="18.600000000000001" thickBot="1" x14ac:dyDescent="0.4">
      <c r="B188" s="15" t="s">
        <v>122</v>
      </c>
      <c r="C188" s="18"/>
      <c r="D188" s="5"/>
      <c r="E188" s="17">
        <f>SUM(E173:E187)</f>
        <v>753.10000000000014</v>
      </c>
      <c r="G188" s="18"/>
      <c r="H188" s="5"/>
      <c r="I188" s="17">
        <f>SUM(I173:I187)</f>
        <v>609.90999999999985</v>
      </c>
    </row>
    <row r="189" spans="1:9" ht="18.600000000000001" thickTop="1" x14ac:dyDescent="0.35">
      <c r="A189" s="3"/>
      <c r="B189" s="21"/>
      <c r="C189" s="21"/>
      <c r="D189" s="21"/>
      <c r="E189" s="21"/>
      <c r="F189" s="21"/>
      <c r="G189" s="21"/>
      <c r="H189" s="21"/>
      <c r="I189" s="21"/>
    </row>
    <row r="190" spans="1:9" x14ac:dyDescent="0.35">
      <c r="C190" s="7">
        <v>45199</v>
      </c>
      <c r="D190" s="7"/>
      <c r="E190" s="7"/>
      <c r="F190" s="14"/>
      <c r="G190" s="7">
        <v>44834</v>
      </c>
      <c r="H190" s="7"/>
      <c r="I190" s="7"/>
    </row>
    <row r="191" spans="1:9" x14ac:dyDescent="0.35">
      <c r="C191" s="9"/>
      <c r="D191" s="9"/>
      <c r="E191" s="9"/>
      <c r="F191" s="14"/>
      <c r="G191" s="9"/>
      <c r="H191" s="9"/>
      <c r="I191" s="9"/>
    </row>
    <row r="192" spans="1:9" x14ac:dyDescent="0.35">
      <c r="A192" s="3">
        <v>11</v>
      </c>
      <c r="B192" s="3" t="s">
        <v>92</v>
      </c>
      <c r="C192" s="18"/>
      <c r="D192" s="18"/>
      <c r="E192" s="19" t="s">
        <v>7</v>
      </c>
      <c r="F192" s="18"/>
      <c r="G192" s="18"/>
      <c r="H192" s="18"/>
      <c r="I192" s="19" t="s">
        <v>7</v>
      </c>
    </row>
    <row r="194" spans="1:9" x14ac:dyDescent="0.35">
      <c r="B194" s="4" t="s">
        <v>174</v>
      </c>
      <c r="C194" s="22"/>
      <c r="D194" s="5"/>
      <c r="E194" s="5">
        <f>I196</f>
        <v>24207.63</v>
      </c>
      <c r="G194" s="22"/>
      <c r="H194" s="5"/>
      <c r="I194" s="5">
        <v>28212.15</v>
      </c>
    </row>
    <row r="195" spans="1:9" x14ac:dyDescent="0.35">
      <c r="B195" s="15" t="s">
        <v>175</v>
      </c>
      <c r="C195" s="22"/>
      <c r="D195" s="5"/>
      <c r="E195" s="5">
        <f>[1]Accounts!E42</f>
        <v>-1342.5500000000025</v>
      </c>
      <c r="G195" s="22"/>
      <c r="H195" s="5"/>
      <c r="I195" s="5">
        <f>[1]Accounts!G42</f>
        <v>-4004.5200000000009</v>
      </c>
    </row>
    <row r="196" spans="1:9" ht="18.600000000000001" thickBot="1" x14ac:dyDescent="0.4">
      <c r="B196" s="4" t="s">
        <v>176</v>
      </c>
      <c r="C196" s="22"/>
      <c r="D196" s="5"/>
      <c r="E196" s="17">
        <f>SUM(E194:E195)</f>
        <v>22865.079999999998</v>
      </c>
      <c r="G196" s="22"/>
      <c r="H196" s="5"/>
      <c r="I196" s="17">
        <f>SUM(I194:I195)</f>
        <v>24207.63</v>
      </c>
    </row>
    <row r="197" spans="1:9" ht="18.600000000000001" thickTop="1" x14ac:dyDescent="0.35">
      <c r="C197" s="22"/>
      <c r="D197" s="5"/>
      <c r="E197" s="5"/>
      <c r="G197" s="22"/>
      <c r="H197" s="5"/>
      <c r="I197" s="5"/>
    </row>
    <row r="198" spans="1:9" x14ac:dyDescent="0.35">
      <c r="C198" s="7">
        <v>45199</v>
      </c>
      <c r="D198" s="7"/>
      <c r="E198" s="7"/>
      <c r="F198" s="14"/>
      <c r="G198" s="7">
        <v>44834</v>
      </c>
      <c r="H198" s="7"/>
      <c r="I198" s="7"/>
    </row>
    <row r="199" spans="1:9" x14ac:dyDescent="0.35">
      <c r="C199" s="9"/>
      <c r="D199" s="9"/>
      <c r="E199" s="9"/>
      <c r="F199" s="14"/>
      <c r="G199" s="9"/>
      <c r="H199" s="9"/>
      <c r="I199" s="9"/>
    </row>
    <row r="200" spans="1:9" x14ac:dyDescent="0.35">
      <c r="A200" s="3">
        <v>12</v>
      </c>
      <c r="B200" s="3" t="s">
        <v>93</v>
      </c>
      <c r="C200" s="18"/>
      <c r="D200" s="18"/>
      <c r="E200" s="19" t="s">
        <v>7</v>
      </c>
      <c r="F200" s="18"/>
      <c r="G200" s="18"/>
      <c r="H200" s="18"/>
      <c r="I200" s="19" t="s">
        <v>7</v>
      </c>
    </row>
    <row r="201" spans="1:9" x14ac:dyDescent="0.35">
      <c r="B201" s="3"/>
      <c r="C201" s="18"/>
      <c r="D201" s="18"/>
      <c r="E201" s="19"/>
      <c r="F201" s="18"/>
      <c r="G201" s="18"/>
      <c r="H201" s="18"/>
      <c r="I201" s="19"/>
    </row>
    <row r="202" spans="1:9" x14ac:dyDescent="0.35">
      <c r="A202" s="3"/>
      <c r="B202" s="4" t="s">
        <v>174</v>
      </c>
      <c r="C202" s="22" t="s">
        <v>177</v>
      </c>
      <c r="D202" s="5"/>
      <c r="E202" s="5">
        <f>I204</f>
        <v>1519.0100000000002</v>
      </c>
      <c r="G202" s="22" t="s">
        <v>177</v>
      </c>
      <c r="H202" s="5"/>
      <c r="I202" s="5">
        <v>1362.39</v>
      </c>
    </row>
    <row r="203" spans="1:9" x14ac:dyDescent="0.35">
      <c r="B203" s="15" t="s">
        <v>178</v>
      </c>
      <c r="C203" s="22"/>
      <c r="D203" s="5"/>
      <c r="E203" s="5">
        <f>[1]Accounts!E51</f>
        <v>-570.29999999999995</v>
      </c>
      <c r="G203" s="22"/>
      <c r="H203" s="5"/>
      <c r="I203" s="5">
        <v>156.62</v>
      </c>
    </row>
    <row r="204" spans="1:9" ht="18.600000000000001" thickBot="1" x14ac:dyDescent="0.4">
      <c r="B204" s="4" t="s">
        <v>176</v>
      </c>
      <c r="C204" s="22"/>
      <c r="D204" s="5"/>
      <c r="E204" s="17">
        <f>SUM(E202:E203)</f>
        <v>948.71000000000026</v>
      </c>
      <c r="G204" s="22"/>
      <c r="H204" s="5"/>
      <c r="I204" s="17">
        <f>SUM(I202:I203)</f>
        <v>1519.0100000000002</v>
      </c>
    </row>
    <row r="205" spans="1:9" ht="18.600000000000001" thickTop="1" x14ac:dyDescent="0.35">
      <c r="C205" s="22"/>
      <c r="D205" s="5"/>
      <c r="E205" s="5"/>
      <c r="G205" s="22"/>
      <c r="H205" s="5"/>
      <c r="I205" s="5"/>
    </row>
    <row r="206" spans="1:9" x14ac:dyDescent="0.35">
      <c r="C206" s="7">
        <v>45199</v>
      </c>
      <c r="D206" s="7"/>
      <c r="E206" s="7"/>
      <c r="F206" s="14"/>
      <c r="G206" s="7">
        <v>44834</v>
      </c>
      <c r="H206" s="7"/>
      <c r="I206" s="7"/>
    </row>
    <row r="207" spans="1:9" x14ac:dyDescent="0.35">
      <c r="C207" s="7"/>
      <c r="D207" s="7"/>
      <c r="E207" s="7"/>
      <c r="F207" s="14"/>
      <c r="G207" s="7"/>
      <c r="H207" s="7"/>
      <c r="I207" s="7"/>
    </row>
    <row r="208" spans="1:9" x14ac:dyDescent="0.35">
      <c r="C208" s="22"/>
      <c r="D208" s="5"/>
      <c r="E208" s="5"/>
      <c r="F208" s="14"/>
      <c r="G208" s="22"/>
      <c r="H208" s="5"/>
      <c r="I208" s="5"/>
    </row>
    <row r="209" spans="1:9" x14ac:dyDescent="0.35">
      <c r="A209" s="3">
        <v>13</v>
      </c>
      <c r="B209" s="3" t="s">
        <v>96</v>
      </c>
      <c r="C209" s="18"/>
      <c r="D209" s="18"/>
      <c r="E209" s="19" t="s">
        <v>7</v>
      </c>
      <c r="F209" s="18"/>
      <c r="G209" s="18"/>
      <c r="H209" s="18"/>
      <c r="I209" s="19" t="s">
        <v>7</v>
      </c>
    </row>
    <row r="211" spans="1:9" x14ac:dyDescent="0.35">
      <c r="B211" s="4" t="s">
        <v>174</v>
      </c>
      <c r="C211" s="22"/>
      <c r="D211" s="5"/>
      <c r="E211" s="5">
        <f>I213</f>
        <v>1016.8699999999999</v>
      </c>
      <c r="G211" s="22"/>
      <c r="H211" s="5"/>
      <c r="I211" s="5">
        <v>406.96</v>
      </c>
    </row>
    <row r="212" spans="1:9" x14ac:dyDescent="0.35">
      <c r="B212" s="15" t="s">
        <v>179</v>
      </c>
      <c r="C212" s="13">
        <v>10</v>
      </c>
      <c r="D212" s="3"/>
      <c r="E212" s="5">
        <f>[1]Accounts!E58</f>
        <v>753.09999999999991</v>
      </c>
      <c r="G212" s="22"/>
      <c r="H212" s="5"/>
      <c r="I212" s="5">
        <v>609.91</v>
      </c>
    </row>
    <row r="213" spans="1:9" ht="18.600000000000001" thickBot="1" x14ac:dyDescent="0.4">
      <c r="B213" s="4" t="s">
        <v>176</v>
      </c>
      <c r="C213" s="22"/>
      <c r="D213" s="5"/>
      <c r="E213" s="17">
        <f>SUM(E211:E212)</f>
        <v>1769.9699999999998</v>
      </c>
      <c r="G213" s="22"/>
      <c r="H213" s="5"/>
      <c r="I213" s="17">
        <f>SUM(I211:I212)</f>
        <v>1016.8699999999999</v>
      </c>
    </row>
    <row r="214" spans="1:9" ht="18.600000000000001" thickTop="1" x14ac:dyDescent="0.35"/>
    <row r="217" spans="1:9" x14ac:dyDescent="0.35">
      <c r="B217" s="23" t="s">
        <v>180</v>
      </c>
      <c r="C217" s="23"/>
      <c r="D217" s="23"/>
      <c r="E217" s="23"/>
      <c r="F217" s="23"/>
      <c r="G217" s="23"/>
      <c r="H217" s="23"/>
      <c r="I217" s="23"/>
    </row>
    <row r="218" spans="1:9" x14ac:dyDescent="0.35">
      <c r="A218" s="3"/>
    </row>
  </sheetData>
  <mergeCells count="30">
    <mergeCell ref="C206:E207"/>
    <mergeCell ref="G206:I207"/>
    <mergeCell ref="B217:I217"/>
    <mergeCell ref="B160:I160"/>
    <mergeCell ref="C170:E170"/>
    <mergeCell ref="G170:I170"/>
    <mergeCell ref="C190:E190"/>
    <mergeCell ref="G190:I190"/>
    <mergeCell ref="C198:E198"/>
    <mergeCell ref="G198:I198"/>
    <mergeCell ref="B107:I107"/>
    <mergeCell ref="C114:E114"/>
    <mergeCell ref="G114:I114"/>
    <mergeCell ref="C132:E132"/>
    <mergeCell ref="G132:I132"/>
    <mergeCell ref="C142:E142"/>
    <mergeCell ref="G142:I142"/>
    <mergeCell ref="B51:I51"/>
    <mergeCell ref="C59:E59"/>
    <mergeCell ref="G59:I59"/>
    <mergeCell ref="C74:E74"/>
    <mergeCell ref="G74:I74"/>
    <mergeCell ref="C91:E91"/>
    <mergeCell ref="G91:I91"/>
    <mergeCell ref="C3:E4"/>
    <mergeCell ref="G3:I4"/>
    <mergeCell ref="C20:E20"/>
    <mergeCell ref="G20:I20"/>
    <mergeCell ref="C35:E36"/>
    <mergeCell ref="G35:I3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sheet</vt:lpstr>
      <vt:lpstr>Report</vt:lpstr>
      <vt:lpstr>Accounts</vt:lpstr>
      <vt:lpstr>Notes</vt:lpstr>
      <vt:lpstr>Notes!Print_Area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Guilliatt</dc:creator>
  <cp:lastModifiedBy>Sue Guilliatt</cp:lastModifiedBy>
  <cp:lastPrinted>2023-11-08T10:26:02Z</cp:lastPrinted>
  <dcterms:created xsi:type="dcterms:W3CDTF">2023-11-08T10:05:37Z</dcterms:created>
  <dcterms:modified xsi:type="dcterms:W3CDTF">2023-11-08T10:27:22Z</dcterms:modified>
</cp:coreProperties>
</file>